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1\Documents\STAVBY, AKCE\VO 17. listopadu a K. Čapka\Příloha č. 1 - PD + VV\SOUPIS PRACÍ\"/>
    </mc:Choice>
  </mc:AlternateContent>
  <xr:revisionPtr revIDLastSave="0" documentId="13_ncr:1_{D3FF9199-74BD-49C9-9415-901A0D696814}" xr6:coauthVersionLast="45" xr6:coauthVersionMax="45" xr10:uidLastSave="{00000000-0000-0000-0000-000000000000}"/>
  <bookViews>
    <workbookView xWindow="3375" yWindow="405" windowWidth="19965" windowHeight="151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72" i="12" l="1"/>
  <c r="G39" i="1" s="1"/>
  <c r="G40" i="1" s="1"/>
  <c r="G25" i="1" s="1"/>
  <c r="G26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I20" i="1"/>
  <c r="G20" i="1"/>
  <c r="E20" i="1"/>
  <c r="I19" i="1"/>
  <c r="I18" i="1"/>
  <c r="I17" i="1"/>
  <c r="G17" i="1"/>
  <c r="E17" i="1"/>
  <c r="I16" i="1"/>
  <c r="I51" i="1"/>
  <c r="G27" i="1"/>
  <c r="J28" i="1"/>
  <c r="J26" i="1"/>
  <c r="G38" i="1"/>
  <c r="F38" i="1"/>
  <c r="H32" i="1"/>
  <c r="J23" i="1"/>
  <c r="J24" i="1"/>
  <c r="J25" i="1"/>
  <c r="J27" i="1"/>
  <c r="E24" i="1"/>
  <c r="E26" i="1"/>
  <c r="G63" i="12" l="1"/>
  <c r="O48" i="12"/>
  <c r="G34" i="12"/>
  <c r="G8" i="12"/>
  <c r="Q48" i="12"/>
  <c r="K48" i="12"/>
  <c r="H50" i="1" s="1"/>
  <c r="G16" i="1" s="1"/>
  <c r="I34" i="12"/>
  <c r="G48" i="1" s="1"/>
  <c r="U8" i="12"/>
  <c r="Q63" i="12"/>
  <c r="I48" i="12"/>
  <c r="G50" i="1" s="1"/>
  <c r="E16" i="1" s="1"/>
  <c r="Q8" i="12"/>
  <c r="U63" i="12"/>
  <c r="U34" i="12"/>
  <c r="AC72" i="12"/>
  <c r="F39" i="1" s="1"/>
  <c r="F40" i="1" s="1"/>
  <c r="G23" i="1" s="1"/>
  <c r="G48" i="12"/>
  <c r="O8" i="12"/>
  <c r="O63" i="12"/>
  <c r="I63" i="12"/>
  <c r="G49" i="1" s="1"/>
  <c r="E19" i="1" s="1"/>
  <c r="O34" i="12"/>
  <c r="K8" i="12"/>
  <c r="H47" i="1" s="1"/>
  <c r="G18" i="1" s="1"/>
  <c r="K63" i="12"/>
  <c r="H49" i="1" s="1"/>
  <c r="G19" i="1" s="1"/>
  <c r="U48" i="12"/>
  <c r="Q34" i="12"/>
  <c r="K34" i="12"/>
  <c r="H48" i="1" s="1"/>
  <c r="I8" i="12"/>
  <c r="G47" i="1" s="1"/>
  <c r="M63" i="12"/>
  <c r="M48" i="12"/>
  <c r="M8" i="12"/>
  <c r="M35" i="12"/>
  <c r="M34" i="12" s="1"/>
  <c r="I21" i="1"/>
  <c r="G51" i="1" l="1"/>
  <c r="G21" i="1"/>
  <c r="E18" i="1"/>
  <c r="E21" i="1" s="1"/>
  <c r="H51" i="1"/>
  <c r="G28" i="1"/>
  <c r="G24" i="1"/>
  <c r="G29" i="1" s="1"/>
  <c r="H39" i="1"/>
  <c r="H40" i="1" s="1"/>
  <c r="G72" i="12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<sst xmlns="http://schemas.openxmlformats.org/spreadsheetml/2006/main" count="377" uniqueCount="215">
  <si>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</si>
  <si>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</si>
  <si>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</si>
  <si>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</si>
  <si>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</si>
  <si>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</si>
  <si>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</si>
  <si>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</si>
  <si>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</si>
  <si>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</si>
  <si>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</si>
  <si>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</si>
  <si>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</si>
  <si>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</si>
  <si>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</si>
  <si>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</si>
  <si>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</si>
  <si>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</si>
  <si>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</si>
  <si>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</si>
  <si>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</si>
  <si>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</si>
  <si>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</si>
  <si>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</si>
  <si>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</si>
  <si>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</si>
  <si>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</si>
  <si>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</si>
  <si>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</si>
  <si>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</si>
  <si>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</si>
  <si>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</si>
  <si>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</si>
  <si>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</si>
  <si>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</si>
  <si>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</si>
  <si>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</si>
  <si>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</si>
  <si>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</si>
  <si>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</si>
  <si>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</si>
  <si>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</si>
  <si>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</si>
  <si>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</si>
  <si>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</si>
  <si>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</si>
  <si>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Chodník náměstí 17. listopadu u domu čp. 1235, Přelouč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</si>
  <si>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</si>
  <si>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</si>
  <si>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</si>
  <si>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</si>
  <si>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</si>
  <si>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</si>
  <si>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</si>
  <si>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</si>
  <si>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</si>
  <si>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</si>
  <si>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</si>
  <si>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</si>
  <si>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</si>
  <si>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</si>
  <si>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</si>
  <si>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</si>
  <si>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</si>
  <si>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</si>
  <si>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</si>
  <si>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</si>
  <si>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</si>
  <si>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</si>
  <si>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</si>
  <si>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</si>
  <si>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</si>
  <si>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</si>
  <si>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</si>
  <si>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</si>
  <si>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</si>
  <si>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</si>
  <si>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</si>
  <si>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</si>
  <si>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</si>
  <si>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</si>
  <si>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</si>
  <si>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</si>
  <si>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</si>
  <si>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</si>
  <si>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</si>
  <si>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210202011R01</t>
  </si>
  <si>
    <t>Svítidlo venkovní LED, umístění na stožár</t>
  </si>
  <si>
    <t>kus</t>
  </si>
  <si>
    <t>POL1_0</t>
  </si>
  <si>
    <t>210204011R00</t>
  </si>
  <si>
    <t>Stožár osvětlovací ocelový délky do 12 m</t>
  </si>
  <si>
    <t>00000000.01</t>
  </si>
  <si>
    <t>Svítidlo LED 10W, 1000lm, IP66, 230V, obosměr.GPRS, SIM, vč. stožáru, vč. základu</t>
  </si>
  <si>
    <t>ks</t>
  </si>
  <si>
    <t>POL3_0</t>
  </si>
  <si>
    <t xml:space="preserve">Dle pol. 210 20-2011.R01, 210 20-4011.R00: : </t>
  </si>
  <si>
    <t>VV</t>
  </si>
  <si>
    <t>210204202R00</t>
  </si>
  <si>
    <t xml:space="preserve">Elektrovýzbroj stožáru </t>
  </si>
  <si>
    <t>000000.05</t>
  </si>
  <si>
    <t>Stožárová svorkovnice na DIN, průchozí, např. SR482-VL Z/Cu, včetně pojistky 2x6A</t>
  </si>
  <si>
    <t xml:space="preserve">Dle pol. 20-4202.R00: : </t>
  </si>
  <si>
    <t>000000.06</t>
  </si>
  <si>
    <t>Stožárová svorkovnice na DIN, odbočná, např. SR482-VL Z/Cu, včetně pojistky 2x6A</t>
  </si>
  <si>
    <t>222301421R00</t>
  </si>
  <si>
    <t>Svodič přepětí drátový</t>
  </si>
  <si>
    <t>000000.07</t>
  </si>
  <si>
    <t>Svodič přepětí pro veřejné osvětlení, T2+T3, 10kV, 5kA</t>
  </si>
  <si>
    <t>210810005RT1</t>
  </si>
  <si>
    <t>Kabel CYKY-J  3 x 1,5 mm2 , včetně dodávky kabelu</t>
  </si>
  <si>
    <t>m</t>
  </si>
  <si>
    <t>210800113RT1</t>
  </si>
  <si>
    <t>Kabel CYKY-J 4x10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</si>
  <si>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</si>
  <si>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</si>
  <si>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</si>
  <si>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</si>
  <si>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</si>
  <si>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</si>
  <si>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</si>
  <si>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</si>
  <si>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</si>
  <si>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</si>
  <si>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</si>
  <si>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</si>
  <si>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</si>
  <si>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</si>
  <si>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</si>
  <si>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</si>
  <si>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</si>
  <si>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</si>
  <si>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</si>
  <si>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</si>
  <si>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460200173RT2</t>
  </si>
  <si>
    <t>Výkop kabelové rýhy 35/90 cm  hor.3, ruční výkop rýhy</t>
  </si>
  <si>
    <t>460560173R00</t>
  </si>
  <si>
    <t>Zához rýhy 35/90 cm, hornina třídy 3</t>
  </si>
  <si>
    <t>460010024RT2</t>
  </si>
  <si>
    <t>Vytýčení kabelové trasy v zastavěném prostoru, délka trasy do 500 m</t>
  </si>
  <si>
    <t>km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</si>
  <si>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</si>
  <si>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</si>
  <si>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</si>
  <si>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</si>
  <si>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</si>
  <si>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</si>
  <si>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</si>
  <si>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</si>
  <si>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</si>
  <si>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</si>
  <si>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0000000.22</t>
  </si>
  <si>
    <t>Chránička korugovaná kopoflex, vel. 63</t>
  </si>
  <si>
    <t>230191017R00</t>
  </si>
  <si>
    <t xml:space="preserve">Uložení chráničky ve výkopu </t>
  </si>
  <si>
    <t>460490012R00</t>
  </si>
  <si>
    <t>Fólie výstražná z PVC, šířka 33 cm</t>
  </si>
  <si>
    <t>460600001RT8</t>
  </si>
  <si>
    <t>Naložení a odvoz zeminy, odvoz na vzdálenost 10000 m</t>
  </si>
  <si>
    <t>460030011R00</t>
  </si>
  <si>
    <t>Sejmutí drnu</t>
  </si>
  <si>
    <t>m2</t>
  </si>
  <si>
    <t>460080101RT1</t>
  </si>
  <si>
    <t>Vybourání obrubníku a opět montáž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</si>
  <si>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</si>
  <si>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</si>
  <si>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</si>
  <si>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</si>
  <si>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</si>
  <si>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</si>
  <si>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</si>
  <si>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</si>
  <si>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</si>
  <si>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</si>
  <si>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</si>
  <si>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</si>
  <si>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</si>
  <si>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</si>
  <si>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</si>
  <si>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</si>
  <si>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</si>
  <si>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</si>
  <si>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</si>
  <si>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</si>
  <si>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</si>
  <si>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</si>
  <si>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</si>
  <si>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</si>
  <si>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</si>
  <si>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</si>
  <si>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</si>
  <si>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</si>
  <si>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114R00</t>
  </si>
  <si>
    <t>Montážní pološina MP10do 10m výšky, vč přesunu</t>
  </si>
  <si>
    <t>VRN1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</si>
  <si>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</si>
  <si>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</si>
  <si>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</si>
  <si>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</si>
  <si>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</si>
  <si>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</si>
  <si>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</si>
  <si>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</si>
  <si>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</si>
  <si>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</si>
  <si>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</si>
  <si>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</si>
  <si>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</si>
  <si>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</si>
  <si>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</si>
  <si>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</si>
  <si>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POPUZIV</t>
  </si>
  <si>
    <t>END</t>
  </si>
  <si>
    <t>Stožár+svítidlo+základ-balená jednotka - vzor Přelouč</t>
  </si>
  <si>
    <t>Geodetické zaměření skutečného provedení stavby výškopisné i polohopisné v listinné podobě (3x) a v datové podobě (dwg.) na datovém nosiči (1x)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</si>
</sst>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16" fillId="0" borderId="33" xfId="0" applyNumberFormat="1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vertical="top" shrinkToFit="1"/>
    </xf>
    <xf numFmtId="164" fontId="16" fillId="0" borderId="33" xfId="0" applyNumberFormat="1" applyFont="1" applyFill="1" applyBorder="1" applyAlignment="1">
      <alignment vertical="top" shrinkToFi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7" fillId="0" borderId="33" xfId="0" applyNumberFormat="1" applyFont="1" applyFill="1" applyBorder="1" applyAlignment="1">
      <alignment vertical="top" wrapText="1" shrinkToFit="1"/>
    </xf>
    <xf numFmtId="164" fontId="17" fillId="0" borderId="33" xfId="0" applyNumberFormat="1" applyFont="1" applyFill="1" applyBorder="1" applyAlignment="1">
      <alignment vertical="top" wrapText="1" shrinkToFit="1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14" t="s">
        <v>39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11" zoomScaleNormal="100" zoomScaleSheetLayoutView="75" workbookViewId="0">
      <selection activeCell="C11" sqref="C11: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0" t="s">
        <v>40</v>
      </c>
      <c r="C2" s="81"/>
      <c r="D2" s="82"/>
      <c r="E2" s="82" t="s">
        <v>46</v>
      </c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 t="s">
        <v>43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6" t="s">
        <v>21</v>
      </c>
      <c r="C5" s="5"/>
      <c r="D5" s="97"/>
      <c r="E5" s="26"/>
      <c r="F5" s="26"/>
      <c r="G5" s="26"/>
      <c r="H5" s="28" t="s">
        <v>33</v>
      </c>
      <c r="I5" s="97"/>
      <c r="J5" s="11"/>
    </row>
    <row r="6" spans="1:15" ht="15.75" customHeight="1" x14ac:dyDescent="0.2">
      <c r="A6" s="4"/>
      <c r="B6" s="40"/>
      <c r="C6" s="26"/>
      <c r="D6" s="97"/>
      <c r="E6" s="26"/>
      <c r="F6" s="26"/>
      <c r="G6" s="26"/>
      <c r="H6" s="28" t="s">
        <v>34</v>
      </c>
      <c r="I6" s="97"/>
      <c r="J6" s="11"/>
    </row>
    <row r="7" spans="1:15" ht="15.75" customHeight="1" x14ac:dyDescent="0.2">
      <c r="A7" s="4"/>
      <c r="B7" s="41"/>
      <c r="C7" s="98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197"/>
      <c r="D11" s="231"/>
      <c r="E11" s="231"/>
      <c r="F11" s="231"/>
      <c r="G11" s="231"/>
      <c r="H11" s="198" t="s">
        <v>33</v>
      </c>
      <c r="I11" s="199"/>
      <c r="J11" s="11"/>
    </row>
    <row r="12" spans="1:15" ht="15.75" customHeight="1" x14ac:dyDescent="0.2">
      <c r="A12" s="4"/>
      <c r="B12" s="40"/>
      <c r="C12" s="200"/>
      <c r="D12" s="234"/>
      <c r="E12" s="234"/>
      <c r="F12" s="234"/>
      <c r="G12" s="234"/>
      <c r="H12" s="198" t="s">
        <v>34</v>
      </c>
      <c r="I12" s="199"/>
      <c r="J12" s="11"/>
    </row>
    <row r="13" spans="1:15" ht="15.75" customHeight="1" x14ac:dyDescent="0.2">
      <c r="A13" s="4"/>
      <c r="B13" s="41"/>
      <c r="C13" s="201"/>
      <c r="D13" s="235"/>
      <c r="E13" s="235"/>
      <c r="F13" s="235"/>
      <c r="G13" s="235"/>
      <c r="H13" s="202"/>
      <c r="I13" s="203"/>
      <c r="J13" s="50"/>
    </row>
    <row r="14" spans="1:15" ht="24" hidden="1" customHeight="1" x14ac:dyDescent="0.2">
      <c r="A14" s="4"/>
      <c r="B14" s="65" t="s">
        <v>20</v>
      </c>
      <c r="C14" s="66"/>
      <c r="D14" s="67" t="s">
        <v>45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30" t="s">
        <v>29</v>
      </c>
      <c r="F15" s="230"/>
      <c r="G15" s="232" t="s">
        <v>30</v>
      </c>
      <c r="H15" s="232"/>
      <c r="I15" s="232" t="s">
        <v>28</v>
      </c>
      <c r="J15" s="233"/>
    </row>
    <row r="16" spans="1:15" ht="23.25" customHeight="1" x14ac:dyDescent="0.2">
      <c r="A16" s="145" t="s">
        <v>23</v>
      </c>
      <c r="B16" s="146" t="s">
        <v>23</v>
      </c>
      <c r="C16" s="57"/>
      <c r="D16" s="58"/>
      <c r="E16" s="218">
        <f>SUMIF(F47:F50,A16,G47:G50)+SUMIF(F47:F50,"PSU",G47:G50)</f>
        <v>0</v>
      </c>
      <c r="F16" s="223"/>
      <c r="G16" s="218">
        <f>SUMIF(F47:F50,A16,H47:H50)+SUMIF(F47:F50,"PSU",H47:H50)</f>
        <v>0</v>
      </c>
      <c r="H16" s="223"/>
      <c r="I16" s="218">
        <f>SUMIF(F47:F50,A16,I47:I50)+SUMIF(F47:F50,"PSU",I47:I50)</f>
        <v>0</v>
      </c>
      <c r="J16" s="219"/>
    </row>
    <row r="17" spans="1:10" ht="23.25" customHeight="1" x14ac:dyDescent="0.2">
      <c r="A17" s="145" t="s">
        <v>24</v>
      </c>
      <c r="B17" s="146" t="s">
        <v>24</v>
      </c>
      <c r="C17" s="57"/>
      <c r="D17" s="58"/>
      <c r="E17" s="218">
        <f>SUMIF(F47:F50,A17,G47:G50)</f>
        <v>0</v>
      </c>
      <c r="F17" s="223"/>
      <c r="G17" s="218">
        <f>SUMIF(F47:F50,A17,H47:H50)</f>
        <v>0</v>
      </c>
      <c r="H17" s="223"/>
      <c r="I17" s="218">
        <f>SUMIF(F47:F50,A17,I47:I50)</f>
        <v>0</v>
      </c>
      <c r="J17" s="219"/>
    </row>
    <row r="18" spans="1:10" ht="23.25" customHeight="1" x14ac:dyDescent="0.2">
      <c r="A18" s="145" t="s">
        <v>25</v>
      </c>
      <c r="B18" s="146" t="s">
        <v>25</v>
      </c>
      <c r="C18" s="57"/>
      <c r="D18" s="58"/>
      <c r="E18" s="218">
        <f>SUMIF(F47:F50,A18,G47:G50)</f>
        <v>0</v>
      </c>
      <c r="F18" s="223"/>
      <c r="G18" s="218">
        <f>SUMIF(F47:F50,A18,H47:H50)</f>
        <v>0</v>
      </c>
      <c r="H18" s="223"/>
      <c r="I18" s="218">
        <f>SUMIF(F47:F50,A18,I47:I50)</f>
        <v>0</v>
      </c>
      <c r="J18" s="219"/>
    </row>
    <row r="19" spans="1:10" ht="23.25" customHeight="1" x14ac:dyDescent="0.2">
      <c r="A19" s="145" t="s">
        <v>55</v>
      </c>
      <c r="B19" s="146" t="s">
        <v>26</v>
      </c>
      <c r="C19" s="57"/>
      <c r="D19" s="58"/>
      <c r="E19" s="218">
        <f>SUMIF(F47:F50,A19,G47:G50)</f>
        <v>0</v>
      </c>
      <c r="F19" s="223"/>
      <c r="G19" s="218">
        <f>SUMIF(F47:F50,A19,H47:H50)</f>
        <v>0</v>
      </c>
      <c r="H19" s="223"/>
      <c r="I19" s="218">
        <f>SUMIF(F47:F50,A19,I47:I50)</f>
        <v>0</v>
      </c>
      <c r="J19" s="219"/>
    </row>
    <row r="20" spans="1:10" ht="23.25" customHeight="1" x14ac:dyDescent="0.2">
      <c r="A20" s="145" t="s">
        <v>58</v>
      </c>
      <c r="B20" s="146" t="s">
        <v>27</v>
      </c>
      <c r="C20" s="57"/>
      <c r="D20" s="58"/>
      <c r="E20" s="218">
        <f>SUMIF(F47:F50,A20,G47:G50)</f>
        <v>0</v>
      </c>
      <c r="F20" s="223"/>
      <c r="G20" s="218">
        <f>SUMIF(F47:F50,A20,H47:H50)</f>
        <v>0</v>
      </c>
      <c r="H20" s="223"/>
      <c r="I20" s="218">
        <f>SUMIF(F47:F50,A20,I47:I50)</f>
        <v>0</v>
      </c>
      <c r="J20" s="219"/>
    </row>
    <row r="21" spans="1:10" ht="23.25" customHeight="1" x14ac:dyDescent="0.2">
      <c r="A21" s="4"/>
      <c r="B21" s="73" t="s">
        <v>28</v>
      </c>
      <c r="C21" s="74"/>
      <c r="D21" s="75"/>
      <c r="E21" s="220">
        <f>SUM(E16:F20)</f>
        <v>0</v>
      </c>
      <c r="F21" s="221"/>
      <c r="G21" s="220">
        <f>SUM(G16:H20)</f>
        <v>0</v>
      </c>
      <c r="H21" s="221"/>
      <c r="I21" s="220">
        <f>SUM(I16:J20)</f>
        <v>0</v>
      </c>
      <c r="J21" s="242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10</v>
      </c>
      <c r="F23" s="60" t="s">
        <v>0</v>
      </c>
      <c r="G23" s="216">
        <f>ZakladDPHSniVypocet</f>
        <v>0</v>
      </c>
      <c r="H23" s="217"/>
      <c r="I23" s="217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10</v>
      </c>
      <c r="F24" s="60" t="s">
        <v>0</v>
      </c>
      <c r="G24" s="240">
        <f>ZakladDPHSni*SazbaDPH1/100</f>
        <v>0</v>
      </c>
      <c r="H24" s="241"/>
      <c r="I24" s="241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16">
        <f>ZakladDPHZaklVypocet</f>
        <v>0</v>
      </c>
      <c r="H25" s="217"/>
      <c r="I25" s="217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27">
        <f>ZakladDPHZakl*SazbaDPH2/100</f>
        <v>0</v>
      </c>
      <c r="H26" s="228"/>
      <c r="I26" s="228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29">
        <f>0</f>
        <v>0</v>
      </c>
      <c r="H27" s="229"/>
      <c r="I27" s="229"/>
      <c r="J27" s="62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22">
        <f>ZakladDPHSniVypocet+ZakladDPHZaklVypocet</f>
        <v>0</v>
      </c>
      <c r="H28" s="222"/>
      <c r="I28" s="222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15">
        <f>ZakladDPHSni+DPHSni+ZakladDPHZakl+DPHZakl+Zaokrouhleni</f>
        <v>0</v>
      </c>
      <c r="H29" s="215"/>
      <c r="I29" s="215"/>
      <c r="J29" s="12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44111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39" t="s">
        <v>2</v>
      </c>
      <c r="E35" s="239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">
      <c r="A39" s="101">
        <v>1</v>
      </c>
      <c r="B39" s="107"/>
      <c r="C39" s="243"/>
      <c r="D39" s="244"/>
      <c r="E39" s="244"/>
      <c r="F39" s="112">
        <f>' Pol'!AC72</f>
        <v>0</v>
      </c>
      <c r="G39" s="113">
        <f>' Pol'!AD72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101"/>
      <c r="B40" s="245" t="s">
        <v>47</v>
      </c>
      <c r="C40" s="246"/>
      <c r="D40" s="246"/>
      <c r="E40" s="247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75" x14ac:dyDescent="0.25">
      <c r="B44" s="124" t="s">
        <v>49</v>
      </c>
    </row>
    <row r="46" spans="1:10" ht="25.5" customHeight="1" x14ac:dyDescent="0.2">
      <c r="A46" s="125"/>
      <c r="B46" s="129" t="s">
        <v>16</v>
      </c>
      <c r="C46" s="129" t="s">
        <v>5</v>
      </c>
      <c r="D46" s="130"/>
      <c r="E46" s="130"/>
      <c r="F46" s="133" t="s">
        <v>50</v>
      </c>
      <c r="G46" s="133" t="s">
        <v>29</v>
      </c>
      <c r="H46" s="133" t="s">
        <v>30</v>
      </c>
      <c r="I46" s="248" t="s">
        <v>28</v>
      </c>
      <c r="J46" s="248"/>
    </row>
    <row r="47" spans="1:10" ht="25.5" customHeight="1" x14ac:dyDescent="0.2">
      <c r="A47" s="126"/>
      <c r="B47" s="134" t="s">
        <v>51</v>
      </c>
      <c r="C47" s="250" t="s">
        <v>52</v>
      </c>
      <c r="D47" s="251"/>
      <c r="E47" s="251"/>
      <c r="F47" s="136" t="s">
        <v>25</v>
      </c>
      <c r="G47" s="137">
        <f>' Pol'!I8</f>
        <v>0</v>
      </c>
      <c r="H47" s="137">
        <f>' Pol'!K8</f>
        <v>0</v>
      </c>
      <c r="I47" s="249"/>
      <c r="J47" s="249"/>
    </row>
    <row r="48" spans="1:10" ht="25.5" customHeight="1" x14ac:dyDescent="0.2">
      <c r="A48" s="126"/>
      <c r="B48" s="128" t="s">
        <v>53</v>
      </c>
      <c r="C48" s="237" t="s">
        <v>54</v>
      </c>
      <c r="D48" s="238"/>
      <c r="E48" s="238"/>
      <c r="F48" s="138" t="s">
        <v>25</v>
      </c>
      <c r="G48" s="139">
        <f>' Pol'!I34</f>
        <v>0</v>
      </c>
      <c r="H48" s="139">
        <f>' Pol'!K34</f>
        <v>0</v>
      </c>
      <c r="I48" s="236"/>
      <c r="J48" s="236"/>
    </row>
    <row r="49" spans="1:10" ht="25.5" customHeight="1" x14ac:dyDescent="0.2">
      <c r="A49" s="126"/>
      <c r="B49" s="128" t="s">
        <v>55</v>
      </c>
      <c r="C49" s="237" t="s">
        <v>26</v>
      </c>
      <c r="D49" s="238"/>
      <c r="E49" s="238"/>
      <c r="F49" s="138" t="s">
        <v>55</v>
      </c>
      <c r="G49" s="139">
        <f>' Pol'!I63</f>
        <v>0</v>
      </c>
      <c r="H49" s="139">
        <f>' Pol'!K63</f>
        <v>0</v>
      </c>
      <c r="I49" s="236"/>
      <c r="J49" s="236"/>
    </row>
    <row r="50" spans="1:10" ht="25.5" customHeight="1" x14ac:dyDescent="0.2">
      <c r="A50" s="126"/>
      <c r="B50" s="135" t="s">
        <v>56</v>
      </c>
      <c r="C50" s="253" t="s">
        <v>57</v>
      </c>
      <c r="D50" s="254"/>
      <c r="E50" s="254"/>
      <c r="F50" s="140" t="s">
        <v>23</v>
      </c>
      <c r="G50" s="141">
        <f>' Pol'!I48</f>
        <v>0</v>
      </c>
      <c r="H50" s="141">
        <f>' Pol'!K48</f>
        <v>0</v>
      </c>
      <c r="I50" s="252"/>
      <c r="J50" s="252"/>
    </row>
    <row r="51" spans="1:10" ht="25.5" customHeight="1" x14ac:dyDescent="0.2">
      <c r="A51" s="127"/>
      <c r="B51" s="131" t="s">
        <v>1</v>
      </c>
      <c r="C51" s="131"/>
      <c r="D51" s="132"/>
      <c r="E51" s="132"/>
      <c r="F51" s="142"/>
      <c r="G51" s="143">
        <f>SUM(G47:G50)</f>
        <v>0</v>
      </c>
      <c r="H51" s="143">
        <f>SUM(H47:H50)</f>
        <v>0</v>
      </c>
      <c r="I51" s="255">
        <f>SUM(I47:I50)</f>
        <v>0</v>
      </c>
      <c r="J51" s="255"/>
    </row>
    <row r="52" spans="1:10" x14ac:dyDescent="0.2">
      <c r="F52" s="144"/>
      <c r="G52" s="100"/>
      <c r="H52" s="144"/>
      <c r="I52" s="100"/>
      <c r="J52" s="100"/>
    </row>
    <row r="53" spans="1:10" x14ac:dyDescent="0.2">
      <c r="F53" s="144"/>
      <c r="G53" s="100"/>
      <c r="H53" s="144"/>
      <c r="I53" s="100"/>
      <c r="J53" s="100"/>
    </row>
    <row r="54" spans="1:10" x14ac:dyDescent="0.2">
      <c r="F54" s="144"/>
      <c r="G54" s="100"/>
      <c r="H54" s="144"/>
      <c r="I54" s="100"/>
      <c r="J54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8" t="s">
        <v>41</v>
      </c>
      <c r="B2" s="77"/>
      <c r="C2" s="258"/>
      <c r="D2" s="258"/>
      <c r="E2" s="258"/>
      <c r="F2" s="258"/>
      <c r="G2" s="259"/>
    </row>
    <row r="3" spans="1:7" ht="24.95" hidden="1" customHeight="1" x14ac:dyDescent="0.2">
      <c r="A3" s="78" t="s">
        <v>7</v>
      </c>
      <c r="B3" s="77"/>
      <c r="C3" s="258"/>
      <c r="D3" s="258"/>
      <c r="E3" s="258"/>
      <c r="F3" s="258"/>
      <c r="G3" s="259"/>
    </row>
    <row r="4" spans="1:7" ht="24.95" hidden="1" customHeight="1" x14ac:dyDescent="0.2">
      <c r="A4" s="78" t="s">
        <v>8</v>
      </c>
      <c r="B4" s="77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2"/>
  <sheetViews>
    <sheetView tabSelected="1" topLeftCell="A42" workbookViewId="0">
      <selection activeCell="X76" sqref="X76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60</v>
      </c>
    </row>
    <row r="2" spans="1:60" ht="24.95" customHeight="1" x14ac:dyDescent="0.2">
      <c r="A2" s="149" t="s">
        <v>59</v>
      </c>
      <c r="B2" s="147"/>
      <c r="C2" s="273" t="s">
        <v>46</v>
      </c>
      <c r="D2" s="274"/>
      <c r="E2" s="274"/>
      <c r="F2" s="274"/>
      <c r="G2" s="275"/>
      <c r="AE2" t="s">
        <v>61</v>
      </c>
    </row>
    <row r="3" spans="1:60" ht="24.95" hidden="1" customHeight="1" x14ac:dyDescent="0.2">
      <c r="A3" s="150" t="s">
        <v>7</v>
      </c>
      <c r="B3" s="148"/>
      <c r="C3" s="276"/>
      <c r="D3" s="276"/>
      <c r="E3" s="276"/>
      <c r="F3" s="276"/>
      <c r="G3" s="277"/>
      <c r="AE3" t="s">
        <v>62</v>
      </c>
    </row>
    <row r="4" spans="1:60" ht="24.95" hidden="1" customHeight="1" x14ac:dyDescent="0.2">
      <c r="A4" s="150" t="s">
        <v>8</v>
      </c>
      <c r="B4" s="148"/>
      <c r="C4" s="278"/>
      <c r="D4" s="276"/>
      <c r="E4" s="276"/>
      <c r="F4" s="276"/>
      <c r="G4" s="277"/>
      <c r="AE4" t="s">
        <v>63</v>
      </c>
    </row>
    <row r="5" spans="1:60" hidden="1" x14ac:dyDescent="0.2">
      <c r="A5" s="151" t="s">
        <v>64</v>
      </c>
      <c r="B5" s="152"/>
      <c r="C5" s="153"/>
      <c r="D5" s="154"/>
      <c r="E5" s="154"/>
      <c r="F5" s="154"/>
      <c r="G5" s="155"/>
      <c r="AE5" t="s">
        <v>65</v>
      </c>
    </row>
    <row r="7" spans="1:60" ht="38.25" x14ac:dyDescent="0.2">
      <c r="A7" s="160" t="s">
        <v>66</v>
      </c>
      <c r="B7" s="161" t="s">
        <v>67</v>
      </c>
      <c r="C7" s="161" t="s">
        <v>68</v>
      </c>
      <c r="D7" s="160" t="s">
        <v>69</v>
      </c>
      <c r="E7" s="160" t="s">
        <v>70</v>
      </c>
      <c r="F7" s="156" t="s">
        <v>71</v>
      </c>
      <c r="G7" s="174" t="s">
        <v>28</v>
      </c>
      <c r="H7" s="175" t="s">
        <v>29</v>
      </c>
      <c r="I7" s="175" t="s">
        <v>72</v>
      </c>
      <c r="J7" s="175" t="s">
        <v>30</v>
      </c>
      <c r="K7" s="175" t="s">
        <v>73</v>
      </c>
      <c r="L7" s="175" t="s">
        <v>74</v>
      </c>
      <c r="M7" s="175" t="s">
        <v>75</v>
      </c>
      <c r="N7" s="175" t="s">
        <v>76</v>
      </c>
      <c r="O7" s="175" t="s">
        <v>77</v>
      </c>
      <c r="P7" s="175" t="s">
        <v>78</v>
      </c>
      <c r="Q7" s="175" t="s">
        <v>79</v>
      </c>
      <c r="R7" s="175" t="s">
        <v>80</v>
      </c>
      <c r="S7" s="175" t="s">
        <v>81</v>
      </c>
      <c r="T7" s="175" t="s">
        <v>82</v>
      </c>
      <c r="U7" s="163" t="s">
        <v>83</v>
      </c>
    </row>
    <row r="8" spans="1:60" x14ac:dyDescent="0.2">
      <c r="A8" s="176" t="s">
        <v>84</v>
      </c>
      <c r="B8" s="177" t="s">
        <v>51</v>
      </c>
      <c r="C8" s="178" t="s">
        <v>52</v>
      </c>
      <c r="D8" s="162"/>
      <c r="E8" s="179"/>
      <c r="F8" s="180"/>
      <c r="G8" s="180">
        <f>SUMIF(AE9:AE33,"&lt;&gt;NOR",G9:G33)</f>
        <v>0</v>
      </c>
      <c r="H8" s="180"/>
      <c r="I8" s="180">
        <f>SUM(I9:I33)</f>
        <v>0</v>
      </c>
      <c r="J8" s="180"/>
      <c r="K8" s="180">
        <f>SUM(K9:K33)</f>
        <v>0</v>
      </c>
      <c r="L8" s="180"/>
      <c r="M8" s="180">
        <f>SUM(M9:M33)</f>
        <v>0</v>
      </c>
      <c r="N8" s="162"/>
      <c r="O8" s="162">
        <f>SUM(O9:O33)</f>
        <v>0.13809000000000002</v>
      </c>
      <c r="P8" s="162"/>
      <c r="Q8" s="162">
        <f>SUM(Q9:Q33)</f>
        <v>0</v>
      </c>
      <c r="R8" s="162"/>
      <c r="S8" s="162"/>
      <c r="T8" s="176"/>
      <c r="U8" s="162">
        <f>SUM(U9:U33)</f>
        <v>43.260000000000005</v>
      </c>
      <c r="AE8" t="s">
        <v>85</v>
      </c>
    </row>
    <row r="9" spans="1:60" outlineLevel="1" x14ac:dyDescent="0.2">
      <c r="A9" s="158">
        <v>1</v>
      </c>
      <c r="B9" s="164" t="s">
        <v>86</v>
      </c>
      <c r="C9" s="204" t="s">
        <v>87</v>
      </c>
      <c r="D9" s="205" t="s">
        <v>88</v>
      </c>
      <c r="E9" s="206">
        <v>3</v>
      </c>
      <c r="F9" s="207"/>
      <c r="G9" s="208">
        <f>ROUND(E9*F9,2)</f>
        <v>0</v>
      </c>
      <c r="H9" s="207"/>
      <c r="I9" s="208">
        <f>ROUND(E9*H9,2)</f>
        <v>0</v>
      </c>
      <c r="J9" s="207"/>
      <c r="K9" s="208">
        <f>ROUND(E9*J9,2)</f>
        <v>0</v>
      </c>
      <c r="L9" s="172">
        <v>10</v>
      </c>
      <c r="M9" s="172">
        <f>G9*(1+L9/100)</f>
        <v>0</v>
      </c>
      <c r="N9" s="166">
        <v>0</v>
      </c>
      <c r="O9" s="166">
        <f>ROUND(E9*N9,5)</f>
        <v>0</v>
      </c>
      <c r="P9" s="166">
        <v>0</v>
      </c>
      <c r="Q9" s="166">
        <f>ROUND(E9*P9,5)</f>
        <v>0</v>
      </c>
      <c r="R9" s="166"/>
      <c r="S9" s="166"/>
      <c r="T9" s="167">
        <v>0.74</v>
      </c>
      <c r="U9" s="166">
        <f>ROUND(E9*T9,2)</f>
        <v>2.2200000000000002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89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90</v>
      </c>
      <c r="C10" s="204" t="s">
        <v>91</v>
      </c>
      <c r="D10" s="205" t="s">
        <v>88</v>
      </c>
      <c r="E10" s="206">
        <v>3</v>
      </c>
      <c r="F10" s="207"/>
      <c r="G10" s="208">
        <f>ROUND(E10*F10,2)</f>
        <v>0</v>
      </c>
      <c r="H10" s="207"/>
      <c r="I10" s="208">
        <f>ROUND(E10*H10,2)</f>
        <v>0</v>
      </c>
      <c r="J10" s="207"/>
      <c r="K10" s="208">
        <f>ROUND(E10*J10,2)</f>
        <v>0</v>
      </c>
      <c r="L10" s="172">
        <v>10</v>
      </c>
      <c r="M10" s="172">
        <f>G10*(1+L10/100)</f>
        <v>0</v>
      </c>
      <c r="N10" s="166">
        <v>0</v>
      </c>
      <c r="O10" s="166">
        <f>ROUND(E10*N10,5)</f>
        <v>0</v>
      </c>
      <c r="P10" s="166">
        <v>0</v>
      </c>
      <c r="Q10" s="166">
        <f>ROUND(E10*P10,5)</f>
        <v>0</v>
      </c>
      <c r="R10" s="166"/>
      <c r="S10" s="166"/>
      <c r="T10" s="167">
        <v>3.42</v>
      </c>
      <c r="U10" s="166">
        <f>ROUND(E10*T10,2)</f>
        <v>10.26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89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ht="22.5" outlineLevel="1" x14ac:dyDescent="0.2">
      <c r="A11" s="158">
        <v>3</v>
      </c>
      <c r="B11" s="164" t="s">
        <v>92</v>
      </c>
      <c r="C11" s="204" t="s">
        <v>93</v>
      </c>
      <c r="D11" s="205" t="s">
        <v>94</v>
      </c>
      <c r="E11" s="206">
        <v>3</v>
      </c>
      <c r="F11" s="207"/>
      <c r="G11" s="208">
        <f>ROUND(E11*F11,2)</f>
        <v>0</v>
      </c>
      <c r="H11" s="207"/>
      <c r="I11" s="208">
        <f>ROUND(E11*H11,2)</f>
        <v>0</v>
      </c>
      <c r="J11" s="207"/>
      <c r="K11" s="208">
        <f>ROUND(E11*J11,2)</f>
        <v>0</v>
      </c>
      <c r="L11" s="172">
        <v>10</v>
      </c>
      <c r="M11" s="172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0</v>
      </c>
      <c r="U11" s="166">
        <f>ROUND(E11*T11,2)</f>
        <v>0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95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/>
      <c r="B12" s="164"/>
      <c r="C12" s="209" t="s">
        <v>96</v>
      </c>
      <c r="D12" s="210"/>
      <c r="E12" s="211"/>
      <c r="F12" s="208"/>
      <c r="G12" s="208"/>
      <c r="H12" s="208"/>
      <c r="I12" s="208"/>
      <c r="J12" s="208"/>
      <c r="K12" s="208"/>
      <c r="L12" s="172"/>
      <c r="M12" s="172"/>
      <c r="N12" s="166"/>
      <c r="O12" s="166"/>
      <c r="P12" s="166"/>
      <c r="Q12" s="166"/>
      <c r="R12" s="166"/>
      <c r="S12" s="166"/>
      <c r="T12" s="167"/>
      <c r="U12" s="166"/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97</v>
      </c>
      <c r="AF12" s="157">
        <v>0</v>
      </c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ht="13.5" customHeight="1" outlineLevel="1" x14ac:dyDescent="0.2">
      <c r="A13" s="158"/>
      <c r="B13" s="164"/>
      <c r="C13" s="209" t="s">
        <v>213</v>
      </c>
      <c r="D13" s="210"/>
      <c r="E13" s="211"/>
      <c r="F13" s="208"/>
      <c r="G13" s="208"/>
      <c r="H13" s="208"/>
      <c r="I13" s="208"/>
      <c r="J13" s="208"/>
      <c r="K13" s="208"/>
      <c r="L13" s="172"/>
      <c r="M13" s="172"/>
      <c r="N13" s="166"/>
      <c r="O13" s="166"/>
      <c r="P13" s="166"/>
      <c r="Q13" s="166"/>
      <c r="R13" s="166"/>
      <c r="S13" s="166"/>
      <c r="T13" s="167"/>
      <c r="U13" s="166"/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97</v>
      </c>
      <c r="AF13" s="157">
        <v>0</v>
      </c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4</v>
      </c>
      <c r="B14" s="164" t="s">
        <v>98</v>
      </c>
      <c r="C14" s="204" t="s">
        <v>99</v>
      </c>
      <c r="D14" s="205" t="s">
        <v>88</v>
      </c>
      <c r="E14" s="206">
        <v>4</v>
      </c>
      <c r="F14" s="207"/>
      <c r="G14" s="208">
        <f>ROUND(E14*F14,2)</f>
        <v>0</v>
      </c>
      <c r="H14" s="207"/>
      <c r="I14" s="208">
        <f>ROUND(E14*H14,2)</f>
        <v>0</v>
      </c>
      <c r="J14" s="207"/>
      <c r="K14" s="208">
        <f>ROUND(E14*J14,2)</f>
        <v>0</v>
      </c>
      <c r="L14" s="172">
        <v>10</v>
      </c>
      <c r="M14" s="172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1.42</v>
      </c>
      <c r="U14" s="166">
        <f>ROUND(E14*T14,2)</f>
        <v>5.68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89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 x14ac:dyDescent="0.2">
      <c r="A15" s="158">
        <v>5</v>
      </c>
      <c r="B15" s="164" t="s">
        <v>100</v>
      </c>
      <c r="C15" s="204" t="s">
        <v>101</v>
      </c>
      <c r="D15" s="205" t="s">
        <v>88</v>
      </c>
      <c r="E15" s="206">
        <v>3</v>
      </c>
      <c r="F15" s="207"/>
      <c r="G15" s="208">
        <f>ROUND(E15*F15,2)</f>
        <v>0</v>
      </c>
      <c r="H15" s="207"/>
      <c r="I15" s="208">
        <f>ROUND(E15*H15,2)</f>
        <v>0</v>
      </c>
      <c r="J15" s="207"/>
      <c r="K15" s="208">
        <f>ROUND(E15*J15,2)</f>
        <v>0</v>
      </c>
      <c r="L15" s="172">
        <v>10</v>
      </c>
      <c r="M15" s="172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0</v>
      </c>
      <c r="U15" s="166">
        <f>ROUND(E15*T15,2)</f>
        <v>0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95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/>
      <c r="B16" s="164"/>
      <c r="C16" s="209" t="s">
        <v>102</v>
      </c>
      <c r="D16" s="210"/>
      <c r="E16" s="211"/>
      <c r="F16" s="208"/>
      <c r="G16" s="208"/>
      <c r="H16" s="208"/>
      <c r="I16" s="208"/>
      <c r="J16" s="208"/>
      <c r="K16" s="208"/>
      <c r="L16" s="172"/>
      <c r="M16" s="172"/>
      <c r="N16" s="166"/>
      <c r="O16" s="166"/>
      <c r="P16" s="166"/>
      <c r="Q16" s="166"/>
      <c r="R16" s="166"/>
      <c r="S16" s="166"/>
      <c r="T16" s="167"/>
      <c r="U16" s="166"/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97</v>
      </c>
      <c r="AF16" s="157">
        <v>0</v>
      </c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ht="22.5" outlineLevel="1" x14ac:dyDescent="0.2">
      <c r="A17" s="158">
        <v>6</v>
      </c>
      <c r="B17" s="164" t="s">
        <v>103</v>
      </c>
      <c r="C17" s="204" t="s">
        <v>104</v>
      </c>
      <c r="D17" s="205" t="s">
        <v>88</v>
      </c>
      <c r="E17" s="206">
        <v>1</v>
      </c>
      <c r="F17" s="207"/>
      <c r="G17" s="208">
        <f>ROUND(E17*F17,2)</f>
        <v>0</v>
      </c>
      <c r="H17" s="207"/>
      <c r="I17" s="208">
        <f>ROUND(E17*H17,2)</f>
        <v>0</v>
      </c>
      <c r="J17" s="207"/>
      <c r="K17" s="208">
        <f>ROUND(E17*J17,2)</f>
        <v>0</v>
      </c>
      <c r="L17" s="172">
        <v>10</v>
      </c>
      <c r="M17" s="172">
        <f>G17*(1+L17/100)</f>
        <v>0</v>
      </c>
      <c r="N17" s="166">
        <v>0</v>
      </c>
      <c r="O17" s="166">
        <f>ROUND(E17*N17,5)</f>
        <v>0</v>
      </c>
      <c r="P17" s="166">
        <v>0</v>
      </c>
      <c r="Q17" s="166">
        <f>ROUND(E17*P17,5)</f>
        <v>0</v>
      </c>
      <c r="R17" s="166"/>
      <c r="S17" s="166"/>
      <c r="T17" s="167">
        <v>0</v>
      </c>
      <c r="U17" s="166">
        <f>ROUND(E17*T17,2)</f>
        <v>0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95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/>
      <c r="B18" s="164"/>
      <c r="C18" s="209" t="s">
        <v>102</v>
      </c>
      <c r="D18" s="210"/>
      <c r="E18" s="211"/>
      <c r="F18" s="208"/>
      <c r="G18" s="208"/>
      <c r="H18" s="208"/>
      <c r="I18" s="208"/>
      <c r="J18" s="208"/>
      <c r="K18" s="208"/>
      <c r="L18" s="172"/>
      <c r="M18" s="172"/>
      <c r="N18" s="166"/>
      <c r="O18" s="166"/>
      <c r="P18" s="166"/>
      <c r="Q18" s="166"/>
      <c r="R18" s="166"/>
      <c r="S18" s="166"/>
      <c r="T18" s="167"/>
      <c r="U18" s="166"/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97</v>
      </c>
      <c r="AF18" s="157">
        <v>0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7</v>
      </c>
      <c r="B19" s="164" t="s">
        <v>105</v>
      </c>
      <c r="C19" s="204" t="s">
        <v>106</v>
      </c>
      <c r="D19" s="205" t="s">
        <v>88</v>
      </c>
      <c r="E19" s="206">
        <v>3</v>
      </c>
      <c r="F19" s="207"/>
      <c r="G19" s="208">
        <f>ROUND(E19*F19,2)</f>
        <v>0</v>
      </c>
      <c r="H19" s="207"/>
      <c r="I19" s="208">
        <f>ROUND(E19*H19,2)</f>
        <v>0</v>
      </c>
      <c r="J19" s="207"/>
      <c r="K19" s="208">
        <f>ROUND(E19*J19,2)</f>
        <v>0</v>
      </c>
      <c r="L19" s="172">
        <v>10</v>
      </c>
      <c r="M19" s="172">
        <f>G19*(1+L19/100)</f>
        <v>0</v>
      </c>
      <c r="N19" s="166">
        <v>0</v>
      </c>
      <c r="O19" s="166">
        <f>ROUND(E19*N19,5)</f>
        <v>0</v>
      </c>
      <c r="P19" s="166">
        <v>0</v>
      </c>
      <c r="Q19" s="166">
        <f>ROUND(E19*P19,5)</f>
        <v>0</v>
      </c>
      <c r="R19" s="166"/>
      <c r="S19" s="166"/>
      <c r="T19" s="167">
        <v>0</v>
      </c>
      <c r="U19" s="166">
        <f>ROUND(E19*T19,2)</f>
        <v>0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89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ht="22.5" outlineLevel="1" x14ac:dyDescent="0.2">
      <c r="A20" s="158">
        <v>8</v>
      </c>
      <c r="B20" s="164" t="s">
        <v>107</v>
      </c>
      <c r="C20" s="204" t="s">
        <v>108</v>
      </c>
      <c r="D20" s="205" t="s">
        <v>88</v>
      </c>
      <c r="E20" s="206">
        <v>3</v>
      </c>
      <c r="F20" s="207"/>
      <c r="G20" s="208">
        <f>ROUND(E20*F20,2)</f>
        <v>0</v>
      </c>
      <c r="H20" s="207"/>
      <c r="I20" s="208">
        <f>ROUND(E20*H20,2)</f>
        <v>0</v>
      </c>
      <c r="J20" s="207"/>
      <c r="K20" s="208">
        <f>ROUND(E20*J20,2)</f>
        <v>0</v>
      </c>
      <c r="L20" s="172">
        <v>10</v>
      </c>
      <c r="M20" s="172">
        <f>G20*(1+L20/100)</f>
        <v>0</v>
      </c>
      <c r="N20" s="166">
        <v>0</v>
      </c>
      <c r="O20" s="166">
        <f>ROUND(E20*N20,5)</f>
        <v>0</v>
      </c>
      <c r="P20" s="166">
        <v>0</v>
      </c>
      <c r="Q20" s="166">
        <f>ROUND(E20*P20,5)</f>
        <v>0</v>
      </c>
      <c r="R20" s="166"/>
      <c r="S20" s="166"/>
      <c r="T20" s="167">
        <v>0</v>
      </c>
      <c r="U20" s="166">
        <f>ROUND(E20*T20,2)</f>
        <v>0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95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 x14ac:dyDescent="0.2">
      <c r="A21" s="158"/>
      <c r="B21" s="164"/>
      <c r="C21" s="209" t="s">
        <v>102</v>
      </c>
      <c r="D21" s="210"/>
      <c r="E21" s="211"/>
      <c r="F21" s="208"/>
      <c r="G21" s="208"/>
      <c r="H21" s="208"/>
      <c r="I21" s="208"/>
      <c r="J21" s="208"/>
      <c r="K21" s="208"/>
      <c r="L21" s="172"/>
      <c r="M21" s="172"/>
      <c r="N21" s="166"/>
      <c r="O21" s="166"/>
      <c r="P21" s="166"/>
      <c r="Q21" s="166"/>
      <c r="R21" s="166"/>
      <c r="S21" s="166"/>
      <c r="T21" s="167"/>
      <c r="U21" s="166"/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97</v>
      </c>
      <c r="AF21" s="157">
        <v>0</v>
      </c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9</v>
      </c>
      <c r="B22" s="164" t="s">
        <v>109</v>
      </c>
      <c r="C22" s="204" t="s">
        <v>110</v>
      </c>
      <c r="D22" s="205" t="s">
        <v>111</v>
      </c>
      <c r="E22" s="206">
        <v>30</v>
      </c>
      <c r="F22" s="207"/>
      <c r="G22" s="208">
        <f t="shared" ref="G22:G33" si="0">ROUND(E22*F22,2)</f>
        <v>0</v>
      </c>
      <c r="H22" s="207"/>
      <c r="I22" s="208">
        <f t="shared" ref="I22:I33" si="1">ROUND(E22*H22,2)</f>
        <v>0</v>
      </c>
      <c r="J22" s="207"/>
      <c r="K22" s="208">
        <f t="shared" ref="K22:K33" si="2">ROUND(E22*J22,2)</f>
        <v>0</v>
      </c>
      <c r="L22" s="172">
        <v>10</v>
      </c>
      <c r="M22" s="172">
        <f t="shared" ref="M22:M33" si="3">G22*(1+L22/100)</f>
        <v>0</v>
      </c>
      <c r="N22" s="166">
        <v>1.7000000000000001E-4</v>
      </c>
      <c r="O22" s="166">
        <f t="shared" ref="O22:O33" si="4">ROUND(E22*N22,5)</f>
        <v>5.1000000000000004E-3</v>
      </c>
      <c r="P22" s="166">
        <v>0</v>
      </c>
      <c r="Q22" s="166">
        <f t="shared" ref="Q22:Q33" si="5">ROUND(E22*P22,5)</f>
        <v>0</v>
      </c>
      <c r="R22" s="166"/>
      <c r="S22" s="166"/>
      <c r="T22" s="167">
        <v>0.05</v>
      </c>
      <c r="U22" s="166">
        <f t="shared" ref="U22:U33" si="6">ROUND(E22*T22,2)</f>
        <v>1.5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89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2.5" outlineLevel="1" x14ac:dyDescent="0.2">
      <c r="A23" s="158">
        <v>10</v>
      </c>
      <c r="B23" s="164" t="s">
        <v>112</v>
      </c>
      <c r="C23" s="204" t="s">
        <v>113</v>
      </c>
      <c r="D23" s="205" t="s">
        <v>111</v>
      </c>
      <c r="E23" s="206">
        <v>80</v>
      </c>
      <c r="F23" s="207"/>
      <c r="G23" s="208">
        <f t="shared" si="0"/>
        <v>0</v>
      </c>
      <c r="H23" s="207"/>
      <c r="I23" s="208">
        <f t="shared" si="1"/>
        <v>0</v>
      </c>
      <c r="J23" s="207"/>
      <c r="K23" s="208">
        <f t="shared" si="2"/>
        <v>0</v>
      </c>
      <c r="L23" s="172">
        <v>10</v>
      </c>
      <c r="M23" s="172">
        <f t="shared" si="3"/>
        <v>0</v>
      </c>
      <c r="N23" s="166">
        <v>6.4000000000000005E-4</v>
      </c>
      <c r="O23" s="166">
        <f t="shared" si="4"/>
        <v>5.1200000000000002E-2</v>
      </c>
      <c r="P23" s="166">
        <v>0</v>
      </c>
      <c r="Q23" s="166">
        <f t="shared" si="5"/>
        <v>0</v>
      </c>
      <c r="R23" s="166"/>
      <c r="S23" s="166"/>
      <c r="T23" s="167">
        <v>8.3510000000000001E-2</v>
      </c>
      <c r="U23" s="166">
        <f t="shared" si="6"/>
        <v>6.68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89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ht="22.5" outlineLevel="1" x14ac:dyDescent="0.2">
      <c r="A24" s="158">
        <v>11</v>
      </c>
      <c r="B24" s="164" t="s">
        <v>114</v>
      </c>
      <c r="C24" s="204" t="s">
        <v>115</v>
      </c>
      <c r="D24" s="205" t="s">
        <v>111</v>
      </c>
      <c r="E24" s="206">
        <v>80</v>
      </c>
      <c r="F24" s="207"/>
      <c r="G24" s="208">
        <f t="shared" si="0"/>
        <v>0</v>
      </c>
      <c r="H24" s="207"/>
      <c r="I24" s="208">
        <f t="shared" si="1"/>
        <v>0</v>
      </c>
      <c r="J24" s="207"/>
      <c r="K24" s="208">
        <f t="shared" si="2"/>
        <v>0</v>
      </c>
      <c r="L24" s="172">
        <v>10</v>
      </c>
      <c r="M24" s="172">
        <f t="shared" si="3"/>
        <v>0</v>
      </c>
      <c r="N24" s="166">
        <v>9.8999999999999999E-4</v>
      </c>
      <c r="O24" s="166">
        <f t="shared" si="4"/>
        <v>7.9200000000000007E-2</v>
      </c>
      <c r="P24" s="166">
        <v>0</v>
      </c>
      <c r="Q24" s="166">
        <f t="shared" si="5"/>
        <v>0</v>
      </c>
      <c r="R24" s="166"/>
      <c r="S24" s="166"/>
      <c r="T24" s="167">
        <v>0.08</v>
      </c>
      <c r="U24" s="166">
        <f t="shared" si="6"/>
        <v>6.4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89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2.5" outlineLevel="1" x14ac:dyDescent="0.2">
      <c r="A25" s="158">
        <v>12</v>
      </c>
      <c r="B25" s="164" t="s">
        <v>116</v>
      </c>
      <c r="C25" s="204" t="s">
        <v>117</v>
      </c>
      <c r="D25" s="205" t="s">
        <v>88</v>
      </c>
      <c r="E25" s="206">
        <v>18</v>
      </c>
      <c r="F25" s="207"/>
      <c r="G25" s="208">
        <f t="shared" si="0"/>
        <v>0</v>
      </c>
      <c r="H25" s="207"/>
      <c r="I25" s="208">
        <f t="shared" si="1"/>
        <v>0</v>
      </c>
      <c r="J25" s="207"/>
      <c r="K25" s="208">
        <f t="shared" si="2"/>
        <v>0</v>
      </c>
      <c r="L25" s="172">
        <v>10</v>
      </c>
      <c r="M25" s="172">
        <f t="shared" si="3"/>
        <v>0</v>
      </c>
      <c r="N25" s="166">
        <v>1.1E-4</v>
      </c>
      <c r="O25" s="166">
        <f t="shared" si="4"/>
        <v>1.98E-3</v>
      </c>
      <c r="P25" s="166">
        <v>0</v>
      </c>
      <c r="Q25" s="166">
        <f t="shared" si="5"/>
        <v>0</v>
      </c>
      <c r="R25" s="166"/>
      <c r="S25" s="166"/>
      <c r="T25" s="167">
        <v>0.24</v>
      </c>
      <c r="U25" s="166">
        <f t="shared" si="6"/>
        <v>4.32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89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ht="22.5" outlineLevel="1" x14ac:dyDescent="0.2">
      <c r="A26" s="158">
        <v>13</v>
      </c>
      <c r="B26" s="164" t="s">
        <v>118</v>
      </c>
      <c r="C26" s="204" t="s">
        <v>119</v>
      </c>
      <c r="D26" s="205" t="s">
        <v>88</v>
      </c>
      <c r="E26" s="206">
        <v>4</v>
      </c>
      <c r="F26" s="207"/>
      <c r="G26" s="208">
        <f t="shared" si="0"/>
        <v>0</v>
      </c>
      <c r="H26" s="207"/>
      <c r="I26" s="208">
        <f t="shared" si="1"/>
        <v>0</v>
      </c>
      <c r="J26" s="207"/>
      <c r="K26" s="208">
        <f t="shared" si="2"/>
        <v>0</v>
      </c>
      <c r="L26" s="172">
        <v>10</v>
      </c>
      <c r="M26" s="172">
        <f t="shared" si="3"/>
        <v>0</v>
      </c>
      <c r="N26" s="166">
        <v>1.2999999999999999E-4</v>
      </c>
      <c r="O26" s="166">
        <f t="shared" si="4"/>
        <v>5.1999999999999995E-4</v>
      </c>
      <c r="P26" s="166">
        <v>0</v>
      </c>
      <c r="Q26" s="166">
        <f t="shared" si="5"/>
        <v>0</v>
      </c>
      <c r="R26" s="166"/>
      <c r="S26" s="166"/>
      <c r="T26" s="167">
        <v>0.35</v>
      </c>
      <c r="U26" s="166">
        <f t="shared" si="6"/>
        <v>1.4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89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14</v>
      </c>
      <c r="B27" s="164" t="s">
        <v>120</v>
      </c>
      <c r="C27" s="204" t="s">
        <v>121</v>
      </c>
      <c r="D27" s="205" t="s">
        <v>88</v>
      </c>
      <c r="E27" s="206">
        <v>22</v>
      </c>
      <c r="F27" s="207"/>
      <c r="G27" s="208">
        <f t="shared" si="0"/>
        <v>0</v>
      </c>
      <c r="H27" s="207"/>
      <c r="I27" s="208">
        <f t="shared" si="1"/>
        <v>0</v>
      </c>
      <c r="J27" s="207"/>
      <c r="K27" s="208">
        <f t="shared" si="2"/>
        <v>0</v>
      </c>
      <c r="L27" s="172">
        <v>10</v>
      </c>
      <c r="M27" s="172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0.08</v>
      </c>
      <c r="U27" s="166">
        <f t="shared" si="6"/>
        <v>1.76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89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15</v>
      </c>
      <c r="B28" s="164" t="s">
        <v>122</v>
      </c>
      <c r="C28" s="204" t="s">
        <v>123</v>
      </c>
      <c r="D28" s="205" t="s">
        <v>88</v>
      </c>
      <c r="E28" s="206">
        <v>3</v>
      </c>
      <c r="F28" s="207"/>
      <c r="G28" s="208">
        <f t="shared" si="0"/>
        <v>0</v>
      </c>
      <c r="H28" s="207"/>
      <c r="I28" s="208">
        <f t="shared" si="1"/>
        <v>0</v>
      </c>
      <c r="J28" s="207"/>
      <c r="K28" s="208">
        <f t="shared" si="2"/>
        <v>0</v>
      </c>
      <c r="L28" s="172">
        <v>10</v>
      </c>
      <c r="M28" s="172">
        <f t="shared" si="3"/>
        <v>0</v>
      </c>
      <c r="N28" s="166">
        <v>1.0000000000000001E-5</v>
      </c>
      <c r="O28" s="166">
        <f t="shared" si="4"/>
        <v>3.0000000000000001E-5</v>
      </c>
      <c r="P28" s="166">
        <v>0</v>
      </c>
      <c r="Q28" s="166">
        <f t="shared" si="5"/>
        <v>0</v>
      </c>
      <c r="R28" s="166"/>
      <c r="S28" s="166"/>
      <c r="T28" s="167">
        <v>0</v>
      </c>
      <c r="U28" s="166">
        <f t="shared" si="6"/>
        <v>0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95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16</v>
      </c>
      <c r="B29" s="164" t="s">
        <v>124</v>
      </c>
      <c r="C29" s="204" t="s">
        <v>125</v>
      </c>
      <c r="D29" s="205" t="s">
        <v>111</v>
      </c>
      <c r="E29" s="206">
        <v>3</v>
      </c>
      <c r="F29" s="207"/>
      <c r="G29" s="208">
        <f t="shared" si="0"/>
        <v>0</v>
      </c>
      <c r="H29" s="207"/>
      <c r="I29" s="208">
        <f t="shared" si="1"/>
        <v>0</v>
      </c>
      <c r="J29" s="207"/>
      <c r="K29" s="208">
        <f t="shared" si="2"/>
        <v>0</v>
      </c>
      <c r="L29" s="172">
        <v>10</v>
      </c>
      <c r="M29" s="172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0.08</v>
      </c>
      <c r="U29" s="166">
        <f t="shared" si="6"/>
        <v>0.24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89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>
        <v>17</v>
      </c>
      <c r="B30" s="164" t="s">
        <v>126</v>
      </c>
      <c r="C30" s="204" t="s">
        <v>127</v>
      </c>
      <c r="D30" s="205" t="s">
        <v>88</v>
      </c>
      <c r="E30" s="206">
        <v>3</v>
      </c>
      <c r="F30" s="207"/>
      <c r="G30" s="208">
        <f t="shared" si="0"/>
        <v>0</v>
      </c>
      <c r="H30" s="207"/>
      <c r="I30" s="208">
        <f t="shared" si="1"/>
        <v>0</v>
      </c>
      <c r="J30" s="207"/>
      <c r="K30" s="208">
        <f t="shared" si="2"/>
        <v>0</v>
      </c>
      <c r="L30" s="172">
        <v>10</v>
      </c>
      <c r="M30" s="172">
        <f t="shared" si="3"/>
        <v>0</v>
      </c>
      <c r="N30" s="166">
        <v>0</v>
      </c>
      <c r="O30" s="166">
        <f t="shared" si="4"/>
        <v>0</v>
      </c>
      <c r="P30" s="166">
        <v>0</v>
      </c>
      <c r="Q30" s="166">
        <f t="shared" si="5"/>
        <v>0</v>
      </c>
      <c r="R30" s="166"/>
      <c r="S30" s="166"/>
      <c r="T30" s="167">
        <v>0</v>
      </c>
      <c r="U30" s="166">
        <f t="shared" si="6"/>
        <v>0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95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18</v>
      </c>
      <c r="B31" s="164" t="s">
        <v>128</v>
      </c>
      <c r="C31" s="204" t="s">
        <v>129</v>
      </c>
      <c r="D31" s="205" t="s">
        <v>88</v>
      </c>
      <c r="E31" s="206">
        <v>6</v>
      </c>
      <c r="F31" s="207"/>
      <c r="G31" s="208">
        <f t="shared" si="0"/>
        <v>0</v>
      </c>
      <c r="H31" s="207"/>
      <c r="I31" s="208">
        <f t="shared" si="1"/>
        <v>0</v>
      </c>
      <c r="J31" s="207"/>
      <c r="K31" s="208">
        <f t="shared" si="2"/>
        <v>0</v>
      </c>
      <c r="L31" s="172">
        <v>10</v>
      </c>
      <c r="M31" s="172">
        <f t="shared" si="3"/>
        <v>0</v>
      </c>
      <c r="N31" s="166">
        <v>1.0000000000000001E-5</v>
      </c>
      <c r="O31" s="166">
        <f t="shared" si="4"/>
        <v>6.0000000000000002E-5</v>
      </c>
      <c r="P31" s="166">
        <v>0</v>
      </c>
      <c r="Q31" s="166">
        <f t="shared" si="5"/>
        <v>0</v>
      </c>
      <c r="R31" s="166"/>
      <c r="S31" s="166"/>
      <c r="T31" s="167">
        <v>0</v>
      </c>
      <c r="U31" s="166">
        <f t="shared" si="6"/>
        <v>0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95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>
        <v>19</v>
      </c>
      <c r="B32" s="164" t="s">
        <v>130</v>
      </c>
      <c r="C32" s="204" t="s">
        <v>131</v>
      </c>
      <c r="D32" s="205" t="s">
        <v>88</v>
      </c>
      <c r="E32" s="206">
        <v>24</v>
      </c>
      <c r="F32" s="207"/>
      <c r="G32" s="208">
        <f t="shared" si="0"/>
        <v>0</v>
      </c>
      <c r="H32" s="207"/>
      <c r="I32" s="208">
        <f t="shared" si="1"/>
        <v>0</v>
      </c>
      <c r="J32" s="207"/>
      <c r="K32" s="208">
        <f t="shared" si="2"/>
        <v>0</v>
      </c>
      <c r="L32" s="172">
        <v>10</v>
      </c>
      <c r="M32" s="172">
        <f t="shared" si="3"/>
        <v>0</v>
      </c>
      <c r="N32" s="166">
        <v>0</v>
      </c>
      <c r="O32" s="166">
        <f t="shared" si="4"/>
        <v>0</v>
      </c>
      <c r="P32" s="166">
        <v>0</v>
      </c>
      <c r="Q32" s="166">
        <f t="shared" si="5"/>
        <v>0</v>
      </c>
      <c r="R32" s="166"/>
      <c r="S32" s="166"/>
      <c r="T32" s="167">
        <v>0.05</v>
      </c>
      <c r="U32" s="166">
        <f t="shared" si="6"/>
        <v>1.2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89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>
        <v>20</v>
      </c>
      <c r="B33" s="164" t="s">
        <v>132</v>
      </c>
      <c r="C33" s="204" t="s">
        <v>133</v>
      </c>
      <c r="D33" s="205" t="s">
        <v>88</v>
      </c>
      <c r="E33" s="206">
        <v>20</v>
      </c>
      <c r="F33" s="207"/>
      <c r="G33" s="208">
        <f t="shared" si="0"/>
        <v>0</v>
      </c>
      <c r="H33" s="207"/>
      <c r="I33" s="208">
        <f t="shared" si="1"/>
        <v>0</v>
      </c>
      <c r="J33" s="207"/>
      <c r="K33" s="208">
        <f t="shared" si="2"/>
        <v>0</v>
      </c>
      <c r="L33" s="172">
        <v>10</v>
      </c>
      <c r="M33" s="172">
        <f t="shared" si="3"/>
        <v>0</v>
      </c>
      <c r="N33" s="166">
        <v>0</v>
      </c>
      <c r="O33" s="166">
        <f t="shared" si="4"/>
        <v>0</v>
      </c>
      <c r="P33" s="166">
        <v>0</v>
      </c>
      <c r="Q33" s="166">
        <f t="shared" si="5"/>
        <v>0</v>
      </c>
      <c r="R33" s="166"/>
      <c r="S33" s="166"/>
      <c r="T33" s="167">
        <v>0.08</v>
      </c>
      <c r="U33" s="166">
        <f t="shared" si="6"/>
        <v>1.6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89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x14ac:dyDescent="0.2">
      <c r="A34" s="159" t="s">
        <v>84</v>
      </c>
      <c r="B34" s="165" t="s">
        <v>53</v>
      </c>
      <c r="C34" s="192" t="s">
        <v>54</v>
      </c>
      <c r="D34" s="168"/>
      <c r="E34" s="171"/>
      <c r="F34" s="173"/>
      <c r="G34" s="173">
        <f>SUMIF(AE35:AE47,"&lt;&gt;NOR",G35:G47)</f>
        <v>0</v>
      </c>
      <c r="H34" s="173"/>
      <c r="I34" s="173">
        <f>SUM(I35:I47)</f>
        <v>0</v>
      </c>
      <c r="J34" s="173"/>
      <c r="K34" s="173">
        <f>SUM(K35:K47)</f>
        <v>0</v>
      </c>
      <c r="L34" s="173"/>
      <c r="M34" s="173">
        <f>SUM(M35:M47)</f>
        <v>0</v>
      </c>
      <c r="N34" s="168"/>
      <c r="O34" s="168">
        <f>SUM(O35:O47)</f>
        <v>18.279030000000002</v>
      </c>
      <c r="P34" s="168"/>
      <c r="Q34" s="168">
        <f>SUM(Q35:Q47)</f>
        <v>0</v>
      </c>
      <c r="R34" s="168"/>
      <c r="S34" s="168"/>
      <c r="T34" s="169"/>
      <c r="U34" s="168">
        <f>SUM(U35:U47)</f>
        <v>120.36000000000001</v>
      </c>
      <c r="AE34" t="s">
        <v>85</v>
      </c>
    </row>
    <row r="35" spans="1:60" ht="22.5" outlineLevel="1" x14ac:dyDescent="0.2">
      <c r="A35" s="158">
        <v>21</v>
      </c>
      <c r="B35" s="164" t="s">
        <v>134</v>
      </c>
      <c r="C35" s="191" t="s">
        <v>135</v>
      </c>
      <c r="D35" s="166" t="s">
        <v>111</v>
      </c>
      <c r="E35" s="170">
        <v>50</v>
      </c>
      <c r="F35" s="207"/>
      <c r="G35" s="208">
        <f t="shared" ref="G35:G47" si="7">ROUND(E35*F35,2)</f>
        <v>0</v>
      </c>
      <c r="H35" s="207"/>
      <c r="I35" s="208">
        <f t="shared" ref="I35:I47" si="8">ROUND(E35*H35,2)</f>
        <v>0</v>
      </c>
      <c r="J35" s="207"/>
      <c r="K35" s="172">
        <f t="shared" ref="K35:K47" si="9">ROUND(E35*J35,2)</f>
        <v>0</v>
      </c>
      <c r="L35" s="172">
        <v>10</v>
      </c>
      <c r="M35" s="172">
        <f t="shared" ref="M35:M47" si="10">G35*(1+L35/100)</f>
        <v>0</v>
      </c>
      <c r="N35" s="166">
        <v>0</v>
      </c>
      <c r="O35" s="166">
        <f t="shared" ref="O35:O47" si="11">ROUND(E35*N35,5)</f>
        <v>0</v>
      </c>
      <c r="P35" s="166">
        <v>0</v>
      </c>
      <c r="Q35" s="166">
        <f t="shared" ref="Q35:Q47" si="12">ROUND(E35*P35,5)</f>
        <v>0</v>
      </c>
      <c r="R35" s="166"/>
      <c r="S35" s="166"/>
      <c r="T35" s="167">
        <v>1.1128899999999999</v>
      </c>
      <c r="U35" s="166">
        <f t="shared" ref="U35:U47" si="13">ROUND(E35*T35,2)</f>
        <v>55.64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89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58">
        <v>22</v>
      </c>
      <c r="B36" s="164" t="s">
        <v>136</v>
      </c>
      <c r="C36" s="191" t="s">
        <v>137</v>
      </c>
      <c r="D36" s="166" t="s">
        <v>111</v>
      </c>
      <c r="E36" s="170">
        <v>50</v>
      </c>
      <c r="F36" s="207"/>
      <c r="G36" s="208">
        <f t="shared" si="7"/>
        <v>0</v>
      </c>
      <c r="H36" s="207"/>
      <c r="I36" s="208">
        <f t="shared" si="8"/>
        <v>0</v>
      </c>
      <c r="J36" s="207"/>
      <c r="K36" s="172">
        <f t="shared" si="9"/>
        <v>0</v>
      </c>
      <c r="L36" s="172">
        <v>10</v>
      </c>
      <c r="M36" s="172">
        <f t="shared" si="10"/>
        <v>0</v>
      </c>
      <c r="N36" s="166">
        <v>0</v>
      </c>
      <c r="O36" s="166">
        <f t="shared" si="11"/>
        <v>0</v>
      </c>
      <c r="P36" s="166">
        <v>0</v>
      </c>
      <c r="Q36" s="166">
        <f t="shared" si="12"/>
        <v>0</v>
      </c>
      <c r="R36" s="166"/>
      <c r="S36" s="166"/>
      <c r="T36" s="167">
        <v>0.152</v>
      </c>
      <c r="U36" s="166">
        <f t="shared" si="13"/>
        <v>7.6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89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ht="22.5" outlineLevel="1" x14ac:dyDescent="0.2">
      <c r="A37" s="158">
        <v>23</v>
      </c>
      <c r="B37" s="164" t="s">
        <v>138</v>
      </c>
      <c r="C37" s="191" t="s">
        <v>139</v>
      </c>
      <c r="D37" s="166" t="s">
        <v>140</v>
      </c>
      <c r="E37" s="170">
        <v>0.6</v>
      </c>
      <c r="F37" s="207"/>
      <c r="G37" s="208">
        <f t="shared" si="7"/>
        <v>0</v>
      </c>
      <c r="H37" s="207"/>
      <c r="I37" s="208">
        <f t="shared" si="8"/>
        <v>0</v>
      </c>
      <c r="J37" s="207"/>
      <c r="K37" s="172">
        <f t="shared" si="9"/>
        <v>0</v>
      </c>
      <c r="L37" s="172">
        <v>10</v>
      </c>
      <c r="M37" s="172">
        <f t="shared" si="10"/>
        <v>0</v>
      </c>
      <c r="N37" s="166">
        <v>3.4209999999999997E-2</v>
      </c>
      <c r="O37" s="166">
        <f t="shared" si="11"/>
        <v>2.053E-2</v>
      </c>
      <c r="P37" s="166">
        <v>0</v>
      </c>
      <c r="Q37" s="166">
        <f t="shared" si="12"/>
        <v>0</v>
      </c>
      <c r="R37" s="166"/>
      <c r="S37" s="166"/>
      <c r="T37" s="167">
        <v>4.72</v>
      </c>
      <c r="U37" s="166">
        <f t="shared" si="13"/>
        <v>2.83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89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ht="22.5" outlineLevel="1" x14ac:dyDescent="0.2">
      <c r="A38" s="158">
        <v>24</v>
      </c>
      <c r="B38" s="164" t="s">
        <v>141</v>
      </c>
      <c r="C38" s="191" t="s">
        <v>142</v>
      </c>
      <c r="D38" s="166" t="s">
        <v>111</v>
      </c>
      <c r="E38" s="170">
        <v>50</v>
      </c>
      <c r="F38" s="207"/>
      <c r="G38" s="208">
        <f t="shared" si="7"/>
        <v>0</v>
      </c>
      <c r="H38" s="207"/>
      <c r="I38" s="208">
        <f t="shared" si="8"/>
        <v>0</v>
      </c>
      <c r="J38" s="207"/>
      <c r="K38" s="172">
        <f t="shared" si="9"/>
        <v>0</v>
      </c>
      <c r="L38" s="172">
        <v>10</v>
      </c>
      <c r="M38" s="172">
        <f t="shared" si="10"/>
        <v>0</v>
      </c>
      <c r="N38" s="166">
        <v>0.26485999999999998</v>
      </c>
      <c r="O38" s="166">
        <f t="shared" si="11"/>
        <v>13.243</v>
      </c>
      <c r="P38" s="166">
        <v>0</v>
      </c>
      <c r="Q38" s="166">
        <f t="shared" si="12"/>
        <v>0</v>
      </c>
      <c r="R38" s="166"/>
      <c r="S38" s="166"/>
      <c r="T38" s="167">
        <v>0.11</v>
      </c>
      <c r="U38" s="166">
        <f t="shared" si="13"/>
        <v>5.5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89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25</v>
      </c>
      <c r="B39" s="164" t="s">
        <v>143</v>
      </c>
      <c r="C39" s="191" t="s">
        <v>144</v>
      </c>
      <c r="D39" s="166" t="s">
        <v>145</v>
      </c>
      <c r="E39" s="170">
        <v>5</v>
      </c>
      <c r="F39" s="207"/>
      <c r="G39" s="208">
        <f t="shared" si="7"/>
        <v>0</v>
      </c>
      <c r="H39" s="207"/>
      <c r="I39" s="208">
        <f t="shared" si="8"/>
        <v>0</v>
      </c>
      <c r="J39" s="207"/>
      <c r="K39" s="172">
        <f t="shared" si="9"/>
        <v>0</v>
      </c>
      <c r="L39" s="172">
        <v>10</v>
      </c>
      <c r="M39" s="172">
        <f t="shared" si="10"/>
        <v>0</v>
      </c>
      <c r="N39" s="166">
        <v>1</v>
      </c>
      <c r="O39" s="166">
        <f t="shared" si="11"/>
        <v>5</v>
      </c>
      <c r="P39" s="166">
        <v>0</v>
      </c>
      <c r="Q39" s="166">
        <f t="shared" si="12"/>
        <v>0</v>
      </c>
      <c r="R39" s="166"/>
      <c r="S39" s="166"/>
      <c r="T39" s="167">
        <v>0</v>
      </c>
      <c r="U39" s="166">
        <f t="shared" si="13"/>
        <v>0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95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26</v>
      </c>
      <c r="B40" s="164" t="s">
        <v>146</v>
      </c>
      <c r="C40" s="191" t="s">
        <v>147</v>
      </c>
      <c r="D40" s="166" t="s">
        <v>148</v>
      </c>
      <c r="E40" s="170">
        <v>3</v>
      </c>
      <c r="F40" s="207"/>
      <c r="G40" s="208">
        <f t="shared" si="7"/>
        <v>0</v>
      </c>
      <c r="H40" s="207"/>
      <c r="I40" s="208">
        <f t="shared" si="8"/>
        <v>0</v>
      </c>
      <c r="J40" s="207"/>
      <c r="K40" s="172">
        <f t="shared" si="9"/>
        <v>0</v>
      </c>
      <c r="L40" s="172">
        <v>10</v>
      </c>
      <c r="M40" s="172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3.44</v>
      </c>
      <c r="U40" s="166">
        <f t="shared" si="13"/>
        <v>10.32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89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ht="22.5" outlineLevel="1" x14ac:dyDescent="0.2">
      <c r="A41" s="158">
        <v>27</v>
      </c>
      <c r="B41" s="164" t="s">
        <v>149</v>
      </c>
      <c r="C41" s="191" t="s">
        <v>150</v>
      </c>
      <c r="D41" s="166" t="s">
        <v>88</v>
      </c>
      <c r="E41" s="170">
        <v>3</v>
      </c>
      <c r="F41" s="207"/>
      <c r="G41" s="208">
        <f t="shared" si="7"/>
        <v>0</v>
      </c>
      <c r="H41" s="207"/>
      <c r="I41" s="208">
        <f t="shared" si="8"/>
        <v>0</v>
      </c>
      <c r="J41" s="207"/>
      <c r="K41" s="172">
        <f t="shared" si="9"/>
        <v>0</v>
      </c>
      <c r="L41" s="172">
        <v>10</v>
      </c>
      <c r="M41" s="172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0.64</v>
      </c>
      <c r="U41" s="166">
        <f t="shared" si="13"/>
        <v>1.92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89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28</v>
      </c>
      <c r="B42" s="164" t="s">
        <v>151</v>
      </c>
      <c r="C42" s="191" t="s">
        <v>152</v>
      </c>
      <c r="D42" s="166" t="s">
        <v>111</v>
      </c>
      <c r="E42" s="170">
        <v>50</v>
      </c>
      <c r="F42" s="207"/>
      <c r="G42" s="208">
        <f t="shared" si="7"/>
        <v>0</v>
      </c>
      <c r="H42" s="207"/>
      <c r="I42" s="208">
        <f t="shared" si="8"/>
        <v>0</v>
      </c>
      <c r="J42" s="207"/>
      <c r="K42" s="172">
        <f t="shared" si="9"/>
        <v>0</v>
      </c>
      <c r="L42" s="172">
        <v>10</v>
      </c>
      <c r="M42" s="172">
        <f t="shared" si="10"/>
        <v>0</v>
      </c>
      <c r="N42" s="166">
        <v>0</v>
      </c>
      <c r="O42" s="166">
        <f t="shared" si="11"/>
        <v>0</v>
      </c>
      <c r="P42" s="166">
        <v>0</v>
      </c>
      <c r="Q42" s="166">
        <f t="shared" si="12"/>
        <v>0</v>
      </c>
      <c r="R42" s="166"/>
      <c r="S42" s="166"/>
      <c r="T42" s="167">
        <v>0</v>
      </c>
      <c r="U42" s="166">
        <f t="shared" si="13"/>
        <v>0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95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29</v>
      </c>
      <c r="B43" s="164" t="s">
        <v>153</v>
      </c>
      <c r="C43" s="191" t="s">
        <v>154</v>
      </c>
      <c r="D43" s="166" t="s">
        <v>111</v>
      </c>
      <c r="E43" s="170">
        <v>50</v>
      </c>
      <c r="F43" s="207"/>
      <c r="G43" s="208">
        <f t="shared" si="7"/>
        <v>0</v>
      </c>
      <c r="H43" s="207"/>
      <c r="I43" s="208">
        <f t="shared" si="8"/>
        <v>0</v>
      </c>
      <c r="J43" s="207"/>
      <c r="K43" s="172">
        <f t="shared" si="9"/>
        <v>0</v>
      </c>
      <c r="L43" s="172">
        <v>10</v>
      </c>
      <c r="M43" s="172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0.18</v>
      </c>
      <c r="U43" s="166">
        <f t="shared" si="13"/>
        <v>9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89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>
        <v>30</v>
      </c>
      <c r="B44" s="164" t="s">
        <v>155</v>
      </c>
      <c r="C44" s="191" t="s">
        <v>156</v>
      </c>
      <c r="D44" s="166" t="s">
        <v>111</v>
      </c>
      <c r="E44" s="170">
        <v>50</v>
      </c>
      <c r="F44" s="207"/>
      <c r="G44" s="208">
        <f t="shared" si="7"/>
        <v>0</v>
      </c>
      <c r="H44" s="207"/>
      <c r="I44" s="208">
        <f t="shared" si="8"/>
        <v>0</v>
      </c>
      <c r="J44" s="207"/>
      <c r="K44" s="172">
        <f t="shared" si="9"/>
        <v>0</v>
      </c>
      <c r="L44" s="172">
        <v>10</v>
      </c>
      <c r="M44" s="172">
        <f t="shared" si="10"/>
        <v>0</v>
      </c>
      <c r="N44" s="166">
        <v>3.1E-4</v>
      </c>
      <c r="O44" s="166">
        <f t="shared" si="11"/>
        <v>1.55E-2</v>
      </c>
      <c r="P44" s="166">
        <v>0</v>
      </c>
      <c r="Q44" s="166">
        <f t="shared" si="12"/>
        <v>0</v>
      </c>
      <c r="R44" s="166"/>
      <c r="S44" s="166"/>
      <c r="T44" s="167">
        <v>0.03</v>
      </c>
      <c r="U44" s="166">
        <f t="shared" si="13"/>
        <v>1.5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89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22.5" outlineLevel="1" x14ac:dyDescent="0.2">
      <c r="A45" s="158">
        <v>31</v>
      </c>
      <c r="B45" s="164" t="s">
        <v>157</v>
      </c>
      <c r="C45" s="191" t="s">
        <v>158</v>
      </c>
      <c r="D45" s="166" t="s">
        <v>148</v>
      </c>
      <c r="E45" s="170">
        <v>5</v>
      </c>
      <c r="F45" s="207"/>
      <c r="G45" s="208">
        <f t="shared" si="7"/>
        <v>0</v>
      </c>
      <c r="H45" s="207"/>
      <c r="I45" s="208">
        <f t="shared" si="8"/>
        <v>0</v>
      </c>
      <c r="J45" s="207"/>
      <c r="K45" s="172">
        <f t="shared" si="9"/>
        <v>0</v>
      </c>
      <c r="L45" s="172">
        <v>10</v>
      </c>
      <c r="M45" s="172">
        <f t="shared" si="10"/>
        <v>0</v>
      </c>
      <c r="N45" s="166">
        <v>0</v>
      </c>
      <c r="O45" s="166">
        <f t="shared" si="11"/>
        <v>0</v>
      </c>
      <c r="P45" s="166">
        <v>0</v>
      </c>
      <c r="Q45" s="166">
        <f t="shared" si="12"/>
        <v>0</v>
      </c>
      <c r="R45" s="166"/>
      <c r="S45" s="166"/>
      <c r="T45" s="167">
        <v>0.66</v>
      </c>
      <c r="U45" s="166">
        <f t="shared" si="13"/>
        <v>3.3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89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58">
        <v>32</v>
      </c>
      <c r="B46" s="164" t="s">
        <v>159</v>
      </c>
      <c r="C46" s="191" t="s">
        <v>160</v>
      </c>
      <c r="D46" s="166" t="s">
        <v>161</v>
      </c>
      <c r="E46" s="170">
        <v>25</v>
      </c>
      <c r="F46" s="207"/>
      <c r="G46" s="208">
        <f t="shared" si="7"/>
        <v>0</v>
      </c>
      <c r="H46" s="207"/>
      <c r="I46" s="208">
        <f t="shared" si="8"/>
        <v>0</v>
      </c>
      <c r="J46" s="207"/>
      <c r="K46" s="172">
        <f t="shared" si="9"/>
        <v>0</v>
      </c>
      <c r="L46" s="172">
        <v>10</v>
      </c>
      <c r="M46" s="172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0.14199999999999999</v>
      </c>
      <c r="U46" s="166">
        <f t="shared" si="13"/>
        <v>3.55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89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>
        <v>33</v>
      </c>
      <c r="B47" s="164" t="s">
        <v>162</v>
      </c>
      <c r="C47" s="191" t="s">
        <v>163</v>
      </c>
      <c r="D47" s="166" t="s">
        <v>111</v>
      </c>
      <c r="E47" s="170">
        <v>2</v>
      </c>
      <c r="F47" s="207"/>
      <c r="G47" s="208">
        <f t="shared" si="7"/>
        <v>0</v>
      </c>
      <c r="H47" s="207"/>
      <c r="I47" s="208">
        <f t="shared" si="8"/>
        <v>0</v>
      </c>
      <c r="J47" s="207"/>
      <c r="K47" s="172">
        <f t="shared" si="9"/>
        <v>0</v>
      </c>
      <c r="L47" s="172">
        <v>10</v>
      </c>
      <c r="M47" s="172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9.6</v>
      </c>
      <c r="U47" s="166">
        <f t="shared" si="13"/>
        <v>19.2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89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x14ac:dyDescent="0.2">
      <c r="A48" s="159" t="s">
        <v>84</v>
      </c>
      <c r="B48" s="165" t="s">
        <v>56</v>
      </c>
      <c r="C48" s="192" t="s">
        <v>57</v>
      </c>
      <c r="D48" s="168"/>
      <c r="E48" s="171"/>
      <c r="F48" s="173"/>
      <c r="G48" s="173">
        <f>SUMIF(AE49:AE62,"&lt;&gt;NOR",G49:G62)</f>
        <v>0</v>
      </c>
      <c r="H48" s="173"/>
      <c r="I48" s="173">
        <f>SUM(I49:I62)</f>
        <v>0</v>
      </c>
      <c r="J48" s="173"/>
      <c r="K48" s="173">
        <f>SUM(K49:K62)</f>
        <v>0</v>
      </c>
      <c r="L48" s="173"/>
      <c r="M48" s="173">
        <f>SUM(M49:M62)</f>
        <v>0</v>
      </c>
      <c r="N48" s="168"/>
      <c r="O48" s="168">
        <f>SUM(O49:O62)</f>
        <v>0</v>
      </c>
      <c r="P48" s="168"/>
      <c r="Q48" s="168">
        <f>SUM(Q49:Q62)</f>
        <v>0</v>
      </c>
      <c r="R48" s="168"/>
      <c r="S48" s="168"/>
      <c r="T48" s="169"/>
      <c r="U48" s="168">
        <f>SUM(U49:U62)</f>
        <v>0</v>
      </c>
      <c r="AE48" t="s">
        <v>85</v>
      </c>
    </row>
    <row r="49" spans="1:60" ht="22.5" outlineLevel="1" x14ac:dyDescent="0.2">
      <c r="A49" s="158">
        <v>34</v>
      </c>
      <c r="B49" s="164" t="s">
        <v>164</v>
      </c>
      <c r="C49" s="191" t="s">
        <v>165</v>
      </c>
      <c r="D49" s="166" t="s">
        <v>166</v>
      </c>
      <c r="E49" s="170">
        <v>1</v>
      </c>
      <c r="F49" s="207"/>
      <c r="G49" s="208">
        <f t="shared" ref="G49:G62" si="14">ROUND(E49*F49,2)</f>
        <v>0</v>
      </c>
      <c r="H49" s="207"/>
      <c r="I49" s="208">
        <f t="shared" ref="I49:I62" si="15">ROUND(E49*H49,2)</f>
        <v>0</v>
      </c>
      <c r="J49" s="207"/>
      <c r="K49" s="172">
        <f t="shared" ref="K49:K62" si="16">ROUND(E49*J49,2)</f>
        <v>0</v>
      </c>
      <c r="L49" s="172">
        <v>10</v>
      </c>
      <c r="M49" s="172">
        <f t="shared" ref="M49:M62" si="17">G49*(1+L49/100)</f>
        <v>0</v>
      </c>
      <c r="N49" s="166">
        <v>0</v>
      </c>
      <c r="O49" s="166">
        <f t="shared" ref="O49:O62" si="18">ROUND(E49*N49,5)</f>
        <v>0</v>
      </c>
      <c r="P49" s="166">
        <v>0</v>
      </c>
      <c r="Q49" s="166">
        <f t="shared" ref="Q49:Q62" si="19">ROUND(E49*P49,5)</f>
        <v>0</v>
      </c>
      <c r="R49" s="166"/>
      <c r="S49" s="166"/>
      <c r="T49" s="167">
        <v>0</v>
      </c>
      <c r="U49" s="166">
        <f t="shared" ref="U49:U62" si="20">ROUND(E49*T49,2)</f>
        <v>0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89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58">
        <v>35</v>
      </c>
      <c r="B50" s="164" t="s">
        <v>167</v>
      </c>
      <c r="C50" s="191" t="s">
        <v>168</v>
      </c>
      <c r="D50" s="166" t="s">
        <v>169</v>
      </c>
      <c r="E50" s="170">
        <v>5</v>
      </c>
      <c r="F50" s="207"/>
      <c r="G50" s="208">
        <f t="shared" si="14"/>
        <v>0</v>
      </c>
      <c r="H50" s="207"/>
      <c r="I50" s="208">
        <f t="shared" si="15"/>
        <v>0</v>
      </c>
      <c r="J50" s="207"/>
      <c r="K50" s="172">
        <f t="shared" si="16"/>
        <v>0</v>
      </c>
      <c r="L50" s="172">
        <v>10</v>
      </c>
      <c r="M50" s="172">
        <f t="shared" si="17"/>
        <v>0</v>
      </c>
      <c r="N50" s="166">
        <v>0</v>
      </c>
      <c r="O50" s="166">
        <f t="shared" si="18"/>
        <v>0</v>
      </c>
      <c r="P50" s="166">
        <v>0</v>
      </c>
      <c r="Q50" s="166">
        <f t="shared" si="19"/>
        <v>0</v>
      </c>
      <c r="R50" s="166"/>
      <c r="S50" s="166"/>
      <c r="T50" s="167">
        <v>0</v>
      </c>
      <c r="U50" s="166">
        <f t="shared" si="20"/>
        <v>0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89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">
      <c r="A51" s="158">
        <v>36</v>
      </c>
      <c r="B51" s="164" t="s">
        <v>170</v>
      </c>
      <c r="C51" s="191" t="s">
        <v>171</v>
      </c>
      <c r="D51" s="166" t="s">
        <v>169</v>
      </c>
      <c r="E51" s="170">
        <v>16</v>
      </c>
      <c r="F51" s="207"/>
      <c r="G51" s="208">
        <f t="shared" si="14"/>
        <v>0</v>
      </c>
      <c r="H51" s="207"/>
      <c r="I51" s="208">
        <f t="shared" si="15"/>
        <v>0</v>
      </c>
      <c r="J51" s="207"/>
      <c r="K51" s="172">
        <f t="shared" si="16"/>
        <v>0</v>
      </c>
      <c r="L51" s="172">
        <v>10</v>
      </c>
      <c r="M51" s="172">
        <f t="shared" si="17"/>
        <v>0</v>
      </c>
      <c r="N51" s="166">
        <v>0</v>
      </c>
      <c r="O51" s="166">
        <f t="shared" si="18"/>
        <v>0</v>
      </c>
      <c r="P51" s="166">
        <v>0</v>
      </c>
      <c r="Q51" s="166">
        <f t="shared" si="19"/>
        <v>0</v>
      </c>
      <c r="R51" s="166"/>
      <c r="S51" s="166"/>
      <c r="T51" s="167">
        <v>0</v>
      </c>
      <c r="U51" s="166">
        <f t="shared" si="20"/>
        <v>0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89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158">
        <v>37</v>
      </c>
      <c r="B52" s="164" t="s">
        <v>172</v>
      </c>
      <c r="C52" s="191" t="s">
        <v>173</v>
      </c>
      <c r="D52" s="166" t="s">
        <v>169</v>
      </c>
      <c r="E52" s="170">
        <v>2</v>
      </c>
      <c r="F52" s="207"/>
      <c r="G52" s="208">
        <f t="shared" si="14"/>
        <v>0</v>
      </c>
      <c r="H52" s="207"/>
      <c r="I52" s="208">
        <f t="shared" si="15"/>
        <v>0</v>
      </c>
      <c r="J52" s="207"/>
      <c r="K52" s="172">
        <f t="shared" si="16"/>
        <v>0</v>
      </c>
      <c r="L52" s="172">
        <v>10</v>
      </c>
      <c r="M52" s="172">
        <f t="shared" si="17"/>
        <v>0</v>
      </c>
      <c r="N52" s="166">
        <v>0</v>
      </c>
      <c r="O52" s="166">
        <f t="shared" si="18"/>
        <v>0</v>
      </c>
      <c r="P52" s="166">
        <v>0</v>
      </c>
      <c r="Q52" s="166">
        <f t="shared" si="19"/>
        <v>0</v>
      </c>
      <c r="R52" s="166"/>
      <c r="S52" s="166"/>
      <c r="T52" s="167">
        <v>0</v>
      </c>
      <c r="U52" s="166">
        <f t="shared" si="20"/>
        <v>0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89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">
      <c r="A53" s="158">
        <v>38</v>
      </c>
      <c r="B53" s="164" t="s">
        <v>174</v>
      </c>
      <c r="C53" s="191" t="s">
        <v>175</v>
      </c>
      <c r="D53" s="166" t="s">
        <v>94</v>
      </c>
      <c r="E53" s="170">
        <v>3</v>
      </c>
      <c r="F53" s="207"/>
      <c r="G53" s="208">
        <f t="shared" si="14"/>
        <v>0</v>
      </c>
      <c r="H53" s="207"/>
      <c r="I53" s="208">
        <f t="shared" si="15"/>
        <v>0</v>
      </c>
      <c r="J53" s="207"/>
      <c r="K53" s="172">
        <f t="shared" si="16"/>
        <v>0</v>
      </c>
      <c r="L53" s="172">
        <v>10</v>
      </c>
      <c r="M53" s="172">
        <f t="shared" si="17"/>
        <v>0</v>
      </c>
      <c r="N53" s="166">
        <v>0</v>
      </c>
      <c r="O53" s="166">
        <f t="shared" si="18"/>
        <v>0</v>
      </c>
      <c r="P53" s="166">
        <v>0</v>
      </c>
      <c r="Q53" s="166">
        <f t="shared" si="19"/>
        <v>0</v>
      </c>
      <c r="R53" s="166"/>
      <c r="S53" s="166"/>
      <c r="T53" s="167">
        <v>0</v>
      </c>
      <c r="U53" s="166">
        <f t="shared" si="20"/>
        <v>0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89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>
        <v>39</v>
      </c>
      <c r="B54" s="164" t="s">
        <v>176</v>
      </c>
      <c r="C54" s="191" t="s">
        <v>177</v>
      </c>
      <c r="D54" s="166" t="s">
        <v>169</v>
      </c>
      <c r="E54" s="170">
        <v>1</v>
      </c>
      <c r="F54" s="207"/>
      <c r="G54" s="208">
        <f t="shared" si="14"/>
        <v>0</v>
      </c>
      <c r="H54" s="207"/>
      <c r="I54" s="208">
        <f t="shared" si="15"/>
        <v>0</v>
      </c>
      <c r="J54" s="207"/>
      <c r="K54" s="172">
        <f t="shared" si="16"/>
        <v>0</v>
      </c>
      <c r="L54" s="172">
        <v>10</v>
      </c>
      <c r="M54" s="172">
        <f t="shared" si="17"/>
        <v>0</v>
      </c>
      <c r="N54" s="166">
        <v>0</v>
      </c>
      <c r="O54" s="166">
        <f t="shared" si="18"/>
        <v>0</v>
      </c>
      <c r="P54" s="166">
        <v>0</v>
      </c>
      <c r="Q54" s="166">
        <f t="shared" si="19"/>
        <v>0</v>
      </c>
      <c r="R54" s="166"/>
      <c r="S54" s="166"/>
      <c r="T54" s="167">
        <v>0</v>
      </c>
      <c r="U54" s="166">
        <f t="shared" si="20"/>
        <v>0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89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40</v>
      </c>
      <c r="B55" s="164" t="s">
        <v>178</v>
      </c>
      <c r="C55" s="191" t="s">
        <v>179</v>
      </c>
      <c r="D55" s="166" t="s">
        <v>169</v>
      </c>
      <c r="E55" s="170">
        <v>2</v>
      </c>
      <c r="F55" s="207"/>
      <c r="G55" s="208">
        <f t="shared" si="14"/>
        <v>0</v>
      </c>
      <c r="H55" s="207"/>
      <c r="I55" s="208">
        <f t="shared" si="15"/>
        <v>0</v>
      </c>
      <c r="J55" s="207"/>
      <c r="K55" s="172">
        <f t="shared" si="16"/>
        <v>0</v>
      </c>
      <c r="L55" s="172">
        <v>10</v>
      </c>
      <c r="M55" s="172">
        <f t="shared" si="17"/>
        <v>0</v>
      </c>
      <c r="N55" s="166">
        <v>0</v>
      </c>
      <c r="O55" s="166">
        <f t="shared" si="18"/>
        <v>0</v>
      </c>
      <c r="P55" s="166">
        <v>0</v>
      </c>
      <c r="Q55" s="166">
        <f t="shared" si="19"/>
        <v>0</v>
      </c>
      <c r="R55" s="166"/>
      <c r="S55" s="166"/>
      <c r="T55" s="167">
        <v>0</v>
      </c>
      <c r="U55" s="166">
        <f t="shared" si="20"/>
        <v>0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89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41</v>
      </c>
      <c r="B56" s="164" t="s">
        <v>180</v>
      </c>
      <c r="C56" s="191" t="s">
        <v>181</v>
      </c>
      <c r="D56" s="166" t="s">
        <v>169</v>
      </c>
      <c r="E56" s="170">
        <v>3</v>
      </c>
      <c r="F56" s="207"/>
      <c r="G56" s="208">
        <f t="shared" si="14"/>
        <v>0</v>
      </c>
      <c r="H56" s="207"/>
      <c r="I56" s="208">
        <f t="shared" si="15"/>
        <v>0</v>
      </c>
      <c r="J56" s="207"/>
      <c r="K56" s="172">
        <f t="shared" si="16"/>
        <v>0</v>
      </c>
      <c r="L56" s="172">
        <v>10</v>
      </c>
      <c r="M56" s="172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0</v>
      </c>
      <c r="U56" s="166">
        <f t="shared" si="20"/>
        <v>0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89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58">
        <v>42</v>
      </c>
      <c r="B57" s="164" t="s">
        <v>182</v>
      </c>
      <c r="C57" s="191" t="s">
        <v>183</v>
      </c>
      <c r="D57" s="166" t="s">
        <v>169</v>
      </c>
      <c r="E57" s="170">
        <v>16</v>
      </c>
      <c r="F57" s="207"/>
      <c r="G57" s="208">
        <f t="shared" si="14"/>
        <v>0</v>
      </c>
      <c r="H57" s="207"/>
      <c r="I57" s="208">
        <f t="shared" si="15"/>
        <v>0</v>
      </c>
      <c r="J57" s="207"/>
      <c r="K57" s="172">
        <f t="shared" si="16"/>
        <v>0</v>
      </c>
      <c r="L57" s="172">
        <v>10</v>
      </c>
      <c r="M57" s="172">
        <f t="shared" si="17"/>
        <v>0</v>
      </c>
      <c r="N57" s="166">
        <v>0</v>
      </c>
      <c r="O57" s="166">
        <f t="shared" si="18"/>
        <v>0</v>
      </c>
      <c r="P57" s="166">
        <v>0</v>
      </c>
      <c r="Q57" s="166">
        <f t="shared" si="19"/>
        <v>0</v>
      </c>
      <c r="R57" s="166"/>
      <c r="S57" s="166"/>
      <c r="T57" s="167">
        <v>0</v>
      </c>
      <c r="U57" s="166">
        <f t="shared" si="20"/>
        <v>0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89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58">
        <v>43</v>
      </c>
      <c r="B58" s="164" t="s">
        <v>184</v>
      </c>
      <c r="C58" s="191" t="s">
        <v>185</v>
      </c>
      <c r="D58" s="166" t="s">
        <v>169</v>
      </c>
      <c r="E58" s="170">
        <v>4</v>
      </c>
      <c r="F58" s="207"/>
      <c r="G58" s="208">
        <f t="shared" si="14"/>
        <v>0</v>
      </c>
      <c r="H58" s="207"/>
      <c r="I58" s="208">
        <f t="shared" si="15"/>
        <v>0</v>
      </c>
      <c r="J58" s="207"/>
      <c r="K58" s="172">
        <f t="shared" si="16"/>
        <v>0</v>
      </c>
      <c r="L58" s="172">
        <v>10</v>
      </c>
      <c r="M58" s="172">
        <f t="shared" si="17"/>
        <v>0</v>
      </c>
      <c r="N58" s="166">
        <v>0</v>
      </c>
      <c r="O58" s="166">
        <f t="shared" si="18"/>
        <v>0</v>
      </c>
      <c r="P58" s="166">
        <v>0</v>
      </c>
      <c r="Q58" s="166">
        <f t="shared" si="19"/>
        <v>0</v>
      </c>
      <c r="R58" s="166"/>
      <c r="S58" s="166"/>
      <c r="T58" s="167">
        <v>0</v>
      </c>
      <c r="U58" s="166">
        <f t="shared" si="20"/>
        <v>0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89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 x14ac:dyDescent="0.2">
      <c r="A59" s="158">
        <v>44</v>
      </c>
      <c r="B59" s="164" t="s">
        <v>186</v>
      </c>
      <c r="C59" s="191" t="s">
        <v>187</v>
      </c>
      <c r="D59" s="166" t="s">
        <v>169</v>
      </c>
      <c r="E59" s="170">
        <v>4</v>
      </c>
      <c r="F59" s="207"/>
      <c r="G59" s="208">
        <f t="shared" si="14"/>
        <v>0</v>
      </c>
      <c r="H59" s="207"/>
      <c r="I59" s="208">
        <f t="shared" si="15"/>
        <v>0</v>
      </c>
      <c r="J59" s="207"/>
      <c r="K59" s="172">
        <f t="shared" si="16"/>
        <v>0</v>
      </c>
      <c r="L59" s="172">
        <v>10</v>
      </c>
      <c r="M59" s="172">
        <f t="shared" si="17"/>
        <v>0</v>
      </c>
      <c r="N59" s="166">
        <v>0</v>
      </c>
      <c r="O59" s="166">
        <f t="shared" si="18"/>
        <v>0</v>
      </c>
      <c r="P59" s="166">
        <v>0</v>
      </c>
      <c r="Q59" s="166">
        <f t="shared" si="19"/>
        <v>0</v>
      </c>
      <c r="R59" s="166"/>
      <c r="S59" s="166"/>
      <c r="T59" s="167">
        <v>0</v>
      </c>
      <c r="U59" s="166">
        <f t="shared" si="20"/>
        <v>0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89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>
        <v>45</v>
      </c>
      <c r="B60" s="164" t="s">
        <v>188</v>
      </c>
      <c r="C60" s="191" t="s">
        <v>189</v>
      </c>
      <c r="D60" s="166" t="s">
        <v>169</v>
      </c>
      <c r="E60" s="170">
        <v>4</v>
      </c>
      <c r="F60" s="207"/>
      <c r="G60" s="208">
        <f t="shared" si="14"/>
        <v>0</v>
      </c>
      <c r="H60" s="207"/>
      <c r="I60" s="208">
        <f t="shared" si="15"/>
        <v>0</v>
      </c>
      <c r="J60" s="207"/>
      <c r="K60" s="172">
        <f t="shared" si="16"/>
        <v>0</v>
      </c>
      <c r="L60" s="172">
        <v>10</v>
      </c>
      <c r="M60" s="172">
        <f t="shared" si="17"/>
        <v>0</v>
      </c>
      <c r="N60" s="166">
        <v>0</v>
      </c>
      <c r="O60" s="166">
        <f t="shared" si="18"/>
        <v>0</v>
      </c>
      <c r="P60" s="166">
        <v>0</v>
      </c>
      <c r="Q60" s="166">
        <f t="shared" si="19"/>
        <v>0</v>
      </c>
      <c r="R60" s="166"/>
      <c r="S60" s="166"/>
      <c r="T60" s="167">
        <v>0</v>
      </c>
      <c r="U60" s="166">
        <f t="shared" si="20"/>
        <v>0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89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">
      <c r="A61" s="158">
        <v>46</v>
      </c>
      <c r="B61" s="164" t="s">
        <v>190</v>
      </c>
      <c r="C61" s="191" t="s">
        <v>191</v>
      </c>
      <c r="D61" s="166" t="s">
        <v>169</v>
      </c>
      <c r="E61" s="170">
        <v>8</v>
      </c>
      <c r="F61" s="207"/>
      <c r="G61" s="208">
        <f t="shared" si="14"/>
        <v>0</v>
      </c>
      <c r="H61" s="207"/>
      <c r="I61" s="208">
        <f t="shared" si="15"/>
        <v>0</v>
      </c>
      <c r="J61" s="207"/>
      <c r="K61" s="172">
        <f t="shared" si="16"/>
        <v>0</v>
      </c>
      <c r="L61" s="172">
        <v>10</v>
      </c>
      <c r="M61" s="172">
        <f t="shared" si="17"/>
        <v>0</v>
      </c>
      <c r="N61" s="166">
        <v>0</v>
      </c>
      <c r="O61" s="166">
        <f t="shared" si="18"/>
        <v>0</v>
      </c>
      <c r="P61" s="166">
        <v>0</v>
      </c>
      <c r="Q61" s="166">
        <f t="shared" si="19"/>
        <v>0</v>
      </c>
      <c r="R61" s="166"/>
      <c r="S61" s="166"/>
      <c r="T61" s="167">
        <v>0</v>
      </c>
      <c r="U61" s="166">
        <f t="shared" si="20"/>
        <v>0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89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 x14ac:dyDescent="0.2">
      <c r="A62" s="158">
        <v>47</v>
      </c>
      <c r="B62" s="164" t="s">
        <v>192</v>
      </c>
      <c r="C62" s="191" t="s">
        <v>193</v>
      </c>
      <c r="D62" s="166" t="s">
        <v>169</v>
      </c>
      <c r="E62" s="170">
        <v>4</v>
      </c>
      <c r="F62" s="207"/>
      <c r="G62" s="208">
        <f t="shared" si="14"/>
        <v>0</v>
      </c>
      <c r="H62" s="207"/>
      <c r="I62" s="208">
        <f t="shared" si="15"/>
        <v>0</v>
      </c>
      <c r="J62" s="207"/>
      <c r="K62" s="172">
        <f t="shared" si="16"/>
        <v>0</v>
      </c>
      <c r="L62" s="172">
        <v>10</v>
      </c>
      <c r="M62" s="172">
        <f t="shared" si="17"/>
        <v>0</v>
      </c>
      <c r="N62" s="166">
        <v>0</v>
      </c>
      <c r="O62" s="166">
        <f t="shared" si="18"/>
        <v>0</v>
      </c>
      <c r="P62" s="166">
        <v>0</v>
      </c>
      <c r="Q62" s="166">
        <f t="shared" si="19"/>
        <v>0</v>
      </c>
      <c r="R62" s="166"/>
      <c r="S62" s="166"/>
      <c r="T62" s="167">
        <v>0</v>
      </c>
      <c r="U62" s="166">
        <f t="shared" si="20"/>
        <v>0</v>
      </c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89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x14ac:dyDescent="0.2">
      <c r="A63" s="159" t="s">
        <v>84</v>
      </c>
      <c r="B63" s="165" t="s">
        <v>55</v>
      </c>
      <c r="C63" s="192" t="s">
        <v>26</v>
      </c>
      <c r="D63" s="168"/>
      <c r="E63" s="171"/>
      <c r="F63" s="173"/>
      <c r="G63" s="173">
        <f>SUMIF(AE64:AE70,"&lt;&gt;NOR",G64:G70)</f>
        <v>0</v>
      </c>
      <c r="H63" s="173"/>
      <c r="I63" s="173">
        <f>SUM(I64:I70)</f>
        <v>0</v>
      </c>
      <c r="J63" s="173"/>
      <c r="K63" s="173">
        <f>SUM(K64:K70)</f>
        <v>0</v>
      </c>
      <c r="L63" s="173"/>
      <c r="M63" s="173">
        <f>SUM(M64:M70)</f>
        <v>0</v>
      </c>
      <c r="N63" s="168"/>
      <c r="O63" s="168">
        <f>SUM(O64:O70)</f>
        <v>0</v>
      </c>
      <c r="P63" s="168"/>
      <c r="Q63" s="168">
        <f>SUM(Q64:Q70)</f>
        <v>0</v>
      </c>
      <c r="R63" s="168"/>
      <c r="S63" s="168"/>
      <c r="T63" s="169"/>
      <c r="U63" s="168">
        <f>SUM(U64:U70)</f>
        <v>0</v>
      </c>
      <c r="AE63" t="s">
        <v>85</v>
      </c>
    </row>
    <row r="64" spans="1:60" ht="33.75" outlineLevel="1" x14ac:dyDescent="0.2">
      <c r="A64" s="158">
        <v>48</v>
      </c>
      <c r="B64" s="164" t="s">
        <v>194</v>
      </c>
      <c r="C64" s="191" t="s">
        <v>214</v>
      </c>
      <c r="D64" s="166" t="s">
        <v>166</v>
      </c>
      <c r="E64" s="170">
        <v>1</v>
      </c>
      <c r="F64" s="207"/>
      <c r="G64" s="208">
        <f t="shared" ref="G64:G70" si="21">ROUND(E64*F64,2)</f>
        <v>0</v>
      </c>
      <c r="H64" s="207"/>
      <c r="I64" s="208">
        <f t="shared" ref="I64:I70" si="22">ROUND(E64*H64,2)</f>
        <v>0</v>
      </c>
      <c r="J64" s="207"/>
      <c r="K64" s="172">
        <f t="shared" ref="K64:K70" si="23">ROUND(E64*J64,2)</f>
        <v>0</v>
      </c>
      <c r="L64" s="172">
        <v>10</v>
      </c>
      <c r="M64" s="172">
        <f t="shared" ref="M64:M70" si="24">G64*(1+L64/100)</f>
        <v>0</v>
      </c>
      <c r="N64" s="166">
        <v>0</v>
      </c>
      <c r="O64" s="166">
        <f t="shared" ref="O64:O70" si="25">ROUND(E64*N64,5)</f>
        <v>0</v>
      </c>
      <c r="P64" s="166">
        <v>0</v>
      </c>
      <c r="Q64" s="166">
        <f t="shared" ref="Q64:Q70" si="26">ROUND(E64*P64,5)</f>
        <v>0</v>
      </c>
      <c r="R64" s="166"/>
      <c r="S64" s="166"/>
      <c r="T64" s="167">
        <v>0</v>
      </c>
      <c r="U64" s="166">
        <f t="shared" ref="U64:U70" si="27">ROUND(E64*T64,2)</f>
        <v>0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196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58">
        <v>49</v>
      </c>
      <c r="B65" s="164" t="s">
        <v>197</v>
      </c>
      <c r="C65" s="191" t="s">
        <v>198</v>
      </c>
      <c r="D65" s="166" t="s">
        <v>195</v>
      </c>
      <c r="E65" s="170">
        <v>1</v>
      </c>
      <c r="F65" s="207"/>
      <c r="G65" s="208">
        <f t="shared" si="21"/>
        <v>0</v>
      </c>
      <c r="H65" s="207"/>
      <c r="I65" s="208">
        <f t="shared" si="22"/>
        <v>0</v>
      </c>
      <c r="J65" s="207"/>
      <c r="K65" s="172">
        <f t="shared" si="23"/>
        <v>0</v>
      </c>
      <c r="L65" s="172">
        <v>10</v>
      </c>
      <c r="M65" s="172">
        <f t="shared" si="24"/>
        <v>0</v>
      </c>
      <c r="N65" s="166">
        <v>0</v>
      </c>
      <c r="O65" s="166">
        <f t="shared" si="25"/>
        <v>0</v>
      </c>
      <c r="P65" s="166">
        <v>0</v>
      </c>
      <c r="Q65" s="166">
        <f t="shared" si="26"/>
        <v>0</v>
      </c>
      <c r="R65" s="166"/>
      <c r="S65" s="166"/>
      <c r="T65" s="167">
        <v>0</v>
      </c>
      <c r="U65" s="166">
        <f t="shared" si="27"/>
        <v>0</v>
      </c>
      <c r="V65" s="157"/>
      <c r="W65" s="157"/>
      <c r="X65" s="157"/>
      <c r="Y65" s="157"/>
      <c r="Z65" s="157"/>
      <c r="AA65" s="157"/>
      <c r="AB65" s="157"/>
      <c r="AC65" s="157"/>
      <c r="AD65" s="157"/>
      <c r="AE65" s="157" t="s">
        <v>196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 x14ac:dyDescent="0.2">
      <c r="A66" s="158">
        <v>50</v>
      </c>
      <c r="B66" s="164" t="s">
        <v>199</v>
      </c>
      <c r="C66" s="191" t="s">
        <v>200</v>
      </c>
      <c r="D66" s="166" t="s">
        <v>195</v>
      </c>
      <c r="E66" s="170">
        <v>1</v>
      </c>
      <c r="F66" s="207"/>
      <c r="G66" s="208">
        <f t="shared" si="21"/>
        <v>0</v>
      </c>
      <c r="H66" s="207"/>
      <c r="I66" s="208">
        <f t="shared" si="22"/>
        <v>0</v>
      </c>
      <c r="J66" s="207"/>
      <c r="K66" s="172">
        <f t="shared" si="23"/>
        <v>0</v>
      </c>
      <c r="L66" s="172">
        <v>10</v>
      </c>
      <c r="M66" s="172">
        <f t="shared" si="24"/>
        <v>0</v>
      </c>
      <c r="N66" s="166">
        <v>0</v>
      </c>
      <c r="O66" s="166">
        <f t="shared" si="25"/>
        <v>0</v>
      </c>
      <c r="P66" s="166">
        <v>0</v>
      </c>
      <c r="Q66" s="166">
        <f t="shared" si="26"/>
        <v>0</v>
      </c>
      <c r="R66" s="166"/>
      <c r="S66" s="166"/>
      <c r="T66" s="167">
        <v>0</v>
      </c>
      <c r="U66" s="166">
        <f t="shared" si="27"/>
        <v>0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196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">
      <c r="A67" s="158">
        <v>51</v>
      </c>
      <c r="B67" s="164" t="s">
        <v>201</v>
      </c>
      <c r="C67" s="191" t="s">
        <v>202</v>
      </c>
      <c r="D67" s="166" t="s">
        <v>195</v>
      </c>
      <c r="E67" s="170">
        <v>1</v>
      </c>
      <c r="F67" s="207"/>
      <c r="G67" s="208">
        <f t="shared" si="21"/>
        <v>0</v>
      </c>
      <c r="H67" s="207"/>
      <c r="I67" s="208">
        <f t="shared" si="22"/>
        <v>0</v>
      </c>
      <c r="J67" s="207"/>
      <c r="K67" s="172">
        <f t="shared" si="23"/>
        <v>0</v>
      </c>
      <c r="L67" s="172">
        <v>10</v>
      </c>
      <c r="M67" s="172">
        <f t="shared" si="24"/>
        <v>0</v>
      </c>
      <c r="N67" s="166">
        <v>0</v>
      </c>
      <c r="O67" s="166">
        <f t="shared" si="25"/>
        <v>0</v>
      </c>
      <c r="P67" s="166">
        <v>0</v>
      </c>
      <c r="Q67" s="166">
        <f t="shared" si="26"/>
        <v>0</v>
      </c>
      <c r="R67" s="166"/>
      <c r="S67" s="166"/>
      <c r="T67" s="167">
        <v>0</v>
      </c>
      <c r="U67" s="166">
        <f t="shared" si="27"/>
        <v>0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196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58">
        <v>52</v>
      </c>
      <c r="B68" s="164" t="s">
        <v>203</v>
      </c>
      <c r="C68" s="191" t="s">
        <v>204</v>
      </c>
      <c r="D68" s="166" t="s">
        <v>195</v>
      </c>
      <c r="E68" s="170">
        <v>1</v>
      </c>
      <c r="F68" s="207"/>
      <c r="G68" s="208">
        <f t="shared" si="21"/>
        <v>0</v>
      </c>
      <c r="H68" s="207"/>
      <c r="I68" s="208">
        <f t="shared" si="22"/>
        <v>0</v>
      </c>
      <c r="J68" s="207"/>
      <c r="K68" s="172">
        <f t="shared" si="23"/>
        <v>0</v>
      </c>
      <c r="L68" s="172">
        <v>10</v>
      </c>
      <c r="M68" s="172">
        <f t="shared" si="24"/>
        <v>0</v>
      </c>
      <c r="N68" s="166">
        <v>0</v>
      </c>
      <c r="O68" s="166">
        <f t="shared" si="25"/>
        <v>0</v>
      </c>
      <c r="P68" s="166">
        <v>0</v>
      </c>
      <c r="Q68" s="166">
        <f t="shared" si="26"/>
        <v>0</v>
      </c>
      <c r="R68" s="166"/>
      <c r="S68" s="166"/>
      <c r="T68" s="167">
        <v>0</v>
      </c>
      <c r="U68" s="166">
        <f t="shared" si="27"/>
        <v>0</v>
      </c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196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 x14ac:dyDescent="0.2">
      <c r="A69" s="158">
        <v>53</v>
      </c>
      <c r="B69" s="164" t="s">
        <v>205</v>
      </c>
      <c r="C69" s="191" t="s">
        <v>206</v>
      </c>
      <c r="D69" s="166" t="s">
        <v>195</v>
      </c>
      <c r="E69" s="170">
        <v>1</v>
      </c>
      <c r="F69" s="207"/>
      <c r="G69" s="208">
        <f t="shared" si="21"/>
        <v>0</v>
      </c>
      <c r="H69" s="207"/>
      <c r="I69" s="208">
        <f t="shared" si="22"/>
        <v>0</v>
      </c>
      <c r="J69" s="207"/>
      <c r="K69" s="172">
        <f t="shared" si="23"/>
        <v>0</v>
      </c>
      <c r="L69" s="172">
        <v>10</v>
      </c>
      <c r="M69" s="172">
        <f t="shared" si="24"/>
        <v>0</v>
      </c>
      <c r="N69" s="166">
        <v>0</v>
      </c>
      <c r="O69" s="166">
        <f t="shared" si="25"/>
        <v>0</v>
      </c>
      <c r="P69" s="166">
        <v>0</v>
      </c>
      <c r="Q69" s="166">
        <f t="shared" si="26"/>
        <v>0</v>
      </c>
      <c r="R69" s="166"/>
      <c r="S69" s="166"/>
      <c r="T69" s="167">
        <v>0</v>
      </c>
      <c r="U69" s="166">
        <f t="shared" si="27"/>
        <v>0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196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 x14ac:dyDescent="0.2">
      <c r="A70" s="181">
        <v>54</v>
      </c>
      <c r="B70" s="182" t="s">
        <v>207</v>
      </c>
      <c r="C70" s="193" t="s">
        <v>208</v>
      </c>
      <c r="D70" s="183" t="s">
        <v>195</v>
      </c>
      <c r="E70" s="184">
        <v>1</v>
      </c>
      <c r="F70" s="212"/>
      <c r="G70" s="213">
        <f t="shared" si="21"/>
        <v>0</v>
      </c>
      <c r="H70" s="212"/>
      <c r="I70" s="213">
        <f t="shared" si="22"/>
        <v>0</v>
      </c>
      <c r="J70" s="212"/>
      <c r="K70" s="185">
        <f t="shared" si="23"/>
        <v>0</v>
      </c>
      <c r="L70" s="185">
        <v>10</v>
      </c>
      <c r="M70" s="185">
        <f t="shared" si="24"/>
        <v>0</v>
      </c>
      <c r="N70" s="183">
        <v>0</v>
      </c>
      <c r="O70" s="183">
        <f t="shared" si="25"/>
        <v>0</v>
      </c>
      <c r="P70" s="183">
        <v>0</v>
      </c>
      <c r="Q70" s="183">
        <f t="shared" si="26"/>
        <v>0</v>
      </c>
      <c r="R70" s="183"/>
      <c r="S70" s="183"/>
      <c r="T70" s="186">
        <v>0</v>
      </c>
      <c r="U70" s="183">
        <f t="shared" si="27"/>
        <v>0</v>
      </c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196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x14ac:dyDescent="0.2">
      <c r="A71" s="6"/>
      <c r="B71" s="7" t="s">
        <v>209</v>
      </c>
      <c r="C71" s="194" t="s">
        <v>209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10</v>
      </c>
      <c r="AD71">
        <v>21</v>
      </c>
    </row>
    <row r="72" spans="1:60" x14ac:dyDescent="0.2">
      <c r="A72" s="187"/>
      <c r="B72" s="188">
        <v>26</v>
      </c>
      <c r="C72" s="195" t="s">
        <v>209</v>
      </c>
      <c r="D72" s="189"/>
      <c r="E72" s="189"/>
      <c r="F72" s="189"/>
      <c r="G72" s="190">
        <f>G8+G34+G48+G63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210</v>
      </c>
    </row>
    <row r="73" spans="1:60" x14ac:dyDescent="0.2">
      <c r="A73" s="6"/>
      <c r="B73" s="7" t="s">
        <v>209</v>
      </c>
      <c r="C73" s="194" t="s">
        <v>209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209</v>
      </c>
      <c r="C74" s="194" t="s">
        <v>209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79">
        <v>33</v>
      </c>
      <c r="B75" s="279"/>
      <c r="C75" s="280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60"/>
      <c r="B76" s="261"/>
      <c r="C76" s="262"/>
      <c r="D76" s="261"/>
      <c r="E76" s="261"/>
      <c r="F76" s="261"/>
      <c r="G76" s="26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211</v>
      </c>
    </row>
    <row r="77" spans="1:60" x14ac:dyDescent="0.2">
      <c r="A77" s="264"/>
      <c r="B77" s="265"/>
      <c r="C77" s="266"/>
      <c r="D77" s="265"/>
      <c r="E77" s="265"/>
      <c r="F77" s="265"/>
      <c r="G77" s="26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64"/>
      <c r="B78" s="265"/>
      <c r="C78" s="266"/>
      <c r="D78" s="265"/>
      <c r="E78" s="265"/>
      <c r="F78" s="265"/>
      <c r="G78" s="26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4"/>
      <c r="B79" s="265"/>
      <c r="C79" s="266"/>
      <c r="D79" s="265"/>
      <c r="E79" s="265"/>
      <c r="F79" s="265"/>
      <c r="G79" s="26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8"/>
      <c r="B80" s="269"/>
      <c r="C80" s="270"/>
      <c r="D80" s="269"/>
      <c r="E80" s="269"/>
      <c r="F80" s="269"/>
      <c r="G80" s="27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209</v>
      </c>
      <c r="C81" s="194" t="s">
        <v>209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196"/>
      <c r="AE82" t="s">
        <v>212</v>
      </c>
    </row>
  </sheetData>
  <mergeCells count="6">
    <mergeCell ref="A76:G80"/>
    <mergeCell ref="A1:G1"/>
    <mergeCell ref="C2:G2"/>
    <mergeCell ref="C3:G3"/>
    <mergeCell ref="C4:G4"/>
    <mergeCell ref="A75:C75"/>
  </mergeCells>
  <pageMargins left="0.59055118110236204" right="0.39370078740157499" top="0.78740157499999996" bottom="0.78740157499999996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Pavel Caha</cp:lastModifiedBy>
  <cp:lastPrinted>2019-09-25T12:06:56Z</cp:lastPrinted>
  <dcterms:created xsi:type="dcterms:W3CDTF">2009-04-08T07:15:50Z</dcterms:created>
  <dcterms:modified xsi:type="dcterms:W3CDTF">2020-10-07T15:32:42Z</dcterms:modified>
</cp:coreProperties>
</file>